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45" windowWidth="10515" windowHeight="10875" activeTab="2"/>
  </bookViews>
  <sheets>
    <sheet name="өр ав" sheetId="3" r:id="rId1"/>
    <sheet name="өр авлага нэгтгэл" sheetId="8" r:id="rId2"/>
    <sheet name="06 сар мэдээ" sheetId="11" r:id="rId3"/>
    <sheet name="нэмэлт 06" sheetId="2" r:id="rId4"/>
    <sheet name="Sheet1" sheetId="12" r:id="rId5"/>
  </sheets>
  <calcPr calcId="144525"/>
</workbook>
</file>

<file path=xl/calcChain.xml><?xml version="1.0" encoding="utf-8"?>
<calcChain xmlns="http://schemas.openxmlformats.org/spreadsheetml/2006/main">
  <c r="E7" i="11" l="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6" i="11"/>
  <c r="D7" i="11" l="1"/>
  <c r="D8" i="11"/>
  <c r="D9" i="11"/>
  <c r="D10" i="11"/>
  <c r="D11" i="11"/>
  <c r="D12" i="11"/>
  <c r="D13" i="11"/>
  <c r="D14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6" i="11"/>
  <c r="G89" i="11" l="1"/>
  <c r="G92" i="11"/>
  <c r="C85" i="11"/>
  <c r="C83" i="11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D5" i="3"/>
  <c r="F7" i="8"/>
  <c r="C82" i="11"/>
  <c r="C81" i="11"/>
  <c r="E6" i="8"/>
  <c r="D50" i="8"/>
  <c r="D51" i="8"/>
  <c r="D52" i="8"/>
  <c r="D53" i="8"/>
  <c r="D54" i="8"/>
  <c r="D55" i="8"/>
  <c r="C7" i="8"/>
  <c r="C8" i="11" l="1"/>
  <c r="C75" i="11" l="1"/>
  <c r="C69" i="11"/>
  <c r="C67" i="11"/>
  <c r="C63" i="11"/>
  <c r="C54" i="11"/>
  <c r="C50" i="11"/>
  <c r="C45" i="11"/>
  <c r="C41" i="11"/>
  <c r="C35" i="11"/>
  <c r="C30" i="11"/>
  <c r="C24" i="11"/>
  <c r="C19" i="11"/>
  <c r="C11" i="11"/>
  <c r="C6" i="11" s="1"/>
  <c r="C9" i="11"/>
  <c r="C7" i="11"/>
  <c r="C66" i="11" l="1"/>
  <c r="C18" i="11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E49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E37" i="12"/>
  <c r="D37" i="12" s="1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E11" i="12"/>
  <c r="D11" i="12" s="1"/>
  <c r="D10" i="12"/>
  <c r="D9" i="12"/>
  <c r="D8" i="12"/>
  <c r="D7" i="1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D6" i="12"/>
  <c r="G5" i="12"/>
  <c r="F5" i="12"/>
  <c r="E5" i="12"/>
  <c r="C5" i="12"/>
  <c r="E49" i="3"/>
  <c r="E37" i="3"/>
  <c r="C17" i="11" l="1"/>
  <c r="C16" i="11" s="1"/>
  <c r="C15" i="11" s="1"/>
  <c r="C78" i="11" s="1"/>
  <c r="C79" i="11" s="1"/>
  <c r="D5" i="12"/>
  <c r="E11" i="3"/>
  <c r="B8" i="11" l="1"/>
  <c r="B17" i="11"/>
  <c r="B75" i="11"/>
  <c r="B85" i="11" l="1"/>
  <c r="AQ7" i="11"/>
  <c r="AQ6" i="11" s="1"/>
  <c r="AR7" i="11"/>
  <c r="AR6" i="11" s="1"/>
  <c r="AS7" i="11"/>
  <c r="AS6" i="11" s="1"/>
  <c r="AT7" i="11"/>
  <c r="AT6" i="11" s="1"/>
  <c r="AU7" i="11"/>
  <c r="AU6" i="11" s="1"/>
  <c r="AV7" i="11"/>
  <c r="AV6" i="11" s="1"/>
  <c r="AW7" i="11"/>
  <c r="AW6" i="11" s="1"/>
  <c r="AX7" i="11"/>
  <c r="AX6" i="11" s="1"/>
  <c r="AY7" i="11"/>
  <c r="AY6" i="11" s="1"/>
  <c r="AZ7" i="11"/>
  <c r="AZ6" i="11" s="1"/>
  <c r="BA7" i="11"/>
  <c r="BA6" i="11" s="1"/>
  <c r="BB7" i="11"/>
  <c r="BB6" i="11" s="1"/>
  <c r="BC7" i="11"/>
  <c r="BC6" i="11" s="1"/>
  <c r="BD7" i="11"/>
  <c r="BD6" i="11" s="1"/>
  <c r="BE7" i="11"/>
  <c r="BE6" i="11" s="1"/>
  <c r="BF7" i="11"/>
  <c r="BF6" i="11" s="1"/>
  <c r="BG7" i="11"/>
  <c r="BG6" i="11" s="1"/>
  <c r="BH7" i="11"/>
  <c r="BH6" i="11" s="1"/>
  <c r="BI7" i="11"/>
  <c r="BI6" i="11" s="1"/>
  <c r="BJ7" i="11"/>
  <c r="BJ6" i="11" s="1"/>
  <c r="BK7" i="11"/>
  <c r="BK6" i="11" s="1"/>
  <c r="BL7" i="11"/>
  <c r="BL6" i="11" s="1"/>
  <c r="BM7" i="11"/>
  <c r="BM6" i="11" s="1"/>
  <c r="BN7" i="11"/>
  <c r="BN6" i="11" s="1"/>
  <c r="AQ9" i="11"/>
  <c r="AR9" i="11"/>
  <c r="AS9" i="11"/>
  <c r="AT9" i="11"/>
  <c r="AU9" i="11"/>
  <c r="AV9" i="11"/>
  <c r="AW9" i="11"/>
  <c r="AX9" i="11"/>
  <c r="AY9" i="11"/>
  <c r="AZ9" i="11"/>
  <c r="BA9" i="11"/>
  <c r="BB9" i="11"/>
  <c r="BC9" i="11"/>
  <c r="BD9" i="11"/>
  <c r="BE9" i="11"/>
  <c r="BF9" i="11"/>
  <c r="BG9" i="11"/>
  <c r="BH9" i="11"/>
  <c r="BI9" i="11"/>
  <c r="BJ9" i="11"/>
  <c r="BK9" i="11"/>
  <c r="BL9" i="11"/>
  <c r="BM9" i="11"/>
  <c r="BN9" i="11"/>
  <c r="AQ11" i="11"/>
  <c r="AR11" i="11"/>
  <c r="AS11" i="11"/>
  <c r="AT11" i="11"/>
  <c r="AU11" i="11"/>
  <c r="AV11" i="11"/>
  <c r="AW11" i="11"/>
  <c r="AX11" i="11"/>
  <c r="AY11" i="11"/>
  <c r="AZ11" i="11"/>
  <c r="BA11" i="11"/>
  <c r="BB11" i="11"/>
  <c r="BC11" i="11"/>
  <c r="BD11" i="11"/>
  <c r="BE11" i="11"/>
  <c r="BF11" i="11"/>
  <c r="BG11" i="11"/>
  <c r="BH11" i="11"/>
  <c r="BI11" i="11"/>
  <c r="BJ11" i="11"/>
  <c r="BK11" i="11"/>
  <c r="BL11" i="11"/>
  <c r="BM11" i="11"/>
  <c r="BN11" i="11"/>
  <c r="AQ19" i="11"/>
  <c r="AQ18" i="11" s="1"/>
  <c r="AR19" i="11"/>
  <c r="AR18" i="11" s="1"/>
  <c r="AS19" i="11"/>
  <c r="AS18" i="11" s="1"/>
  <c r="AT19" i="11"/>
  <c r="AT18" i="11" s="1"/>
  <c r="AU19" i="11"/>
  <c r="AU18" i="11" s="1"/>
  <c r="AV19" i="11"/>
  <c r="AV18" i="11" s="1"/>
  <c r="AW19" i="11"/>
  <c r="AW18" i="11" s="1"/>
  <c r="AX19" i="11"/>
  <c r="AX18" i="11" s="1"/>
  <c r="AY19" i="11"/>
  <c r="AY18" i="11" s="1"/>
  <c r="AZ19" i="11"/>
  <c r="AZ18" i="11" s="1"/>
  <c r="BA19" i="11"/>
  <c r="BA18" i="11" s="1"/>
  <c r="BB19" i="11"/>
  <c r="BB18" i="11" s="1"/>
  <c r="BC19" i="11"/>
  <c r="BC18" i="11" s="1"/>
  <c r="BD19" i="11"/>
  <c r="BD18" i="11" s="1"/>
  <c r="BE19" i="11"/>
  <c r="BE18" i="11" s="1"/>
  <c r="BF19" i="11"/>
  <c r="BF18" i="11" s="1"/>
  <c r="BG19" i="11"/>
  <c r="BG18" i="11" s="1"/>
  <c r="BH19" i="11"/>
  <c r="BH18" i="11" s="1"/>
  <c r="BI19" i="11"/>
  <c r="BI18" i="11" s="1"/>
  <c r="BJ19" i="11"/>
  <c r="BJ18" i="11" s="1"/>
  <c r="BK19" i="11"/>
  <c r="BK18" i="11" s="1"/>
  <c r="BL19" i="11"/>
  <c r="BL18" i="11" s="1"/>
  <c r="BM19" i="11"/>
  <c r="BM18" i="11" s="1"/>
  <c r="BN19" i="11"/>
  <c r="BN18" i="11" s="1"/>
  <c r="AQ24" i="11"/>
  <c r="AR24" i="11"/>
  <c r="AS24" i="11"/>
  <c r="AT24" i="11"/>
  <c r="AU24" i="11"/>
  <c r="AV24" i="11"/>
  <c r="AW24" i="11"/>
  <c r="AX24" i="11"/>
  <c r="AY24" i="11"/>
  <c r="AZ24" i="11"/>
  <c r="BA24" i="11"/>
  <c r="BB24" i="11"/>
  <c r="BC24" i="11"/>
  <c r="BD24" i="11"/>
  <c r="BE24" i="11"/>
  <c r="BF24" i="11"/>
  <c r="BG24" i="11"/>
  <c r="BH24" i="11"/>
  <c r="BI24" i="11"/>
  <c r="BJ24" i="11"/>
  <c r="BK24" i="11"/>
  <c r="BL24" i="11"/>
  <c r="BM24" i="11"/>
  <c r="BN24" i="11"/>
  <c r="AQ30" i="11"/>
  <c r="AR30" i="11"/>
  <c r="AS30" i="11"/>
  <c r="AT30" i="11"/>
  <c r="AU30" i="11"/>
  <c r="AV30" i="11"/>
  <c r="AW30" i="11"/>
  <c r="AX30" i="11"/>
  <c r="AY30" i="11"/>
  <c r="AZ30" i="11"/>
  <c r="BA30" i="11"/>
  <c r="BB30" i="11"/>
  <c r="BC30" i="11"/>
  <c r="BD30" i="11"/>
  <c r="BE30" i="11"/>
  <c r="BF30" i="11"/>
  <c r="BG30" i="11"/>
  <c r="BH30" i="11"/>
  <c r="BI30" i="11"/>
  <c r="BJ30" i="11"/>
  <c r="BK30" i="11"/>
  <c r="BL30" i="11"/>
  <c r="BM30" i="11"/>
  <c r="BN30" i="11"/>
  <c r="AQ35" i="11"/>
  <c r="AR35" i="11"/>
  <c r="AS35" i="11"/>
  <c r="AT35" i="11"/>
  <c r="AU35" i="11"/>
  <c r="AV35" i="11"/>
  <c r="AW35" i="11"/>
  <c r="AX35" i="11"/>
  <c r="AY35" i="11"/>
  <c r="AZ35" i="11"/>
  <c r="BA35" i="11"/>
  <c r="BB35" i="11"/>
  <c r="BC35" i="11"/>
  <c r="BD35" i="11"/>
  <c r="BE35" i="11"/>
  <c r="BF35" i="11"/>
  <c r="BG35" i="11"/>
  <c r="BH35" i="11"/>
  <c r="BI35" i="11"/>
  <c r="BJ35" i="11"/>
  <c r="BK35" i="11"/>
  <c r="BL35" i="11"/>
  <c r="BM35" i="11"/>
  <c r="BN35" i="11"/>
  <c r="AQ41" i="11"/>
  <c r="AR41" i="11"/>
  <c r="AS41" i="11"/>
  <c r="AT41" i="11"/>
  <c r="AU41" i="11"/>
  <c r="AV41" i="11"/>
  <c r="AW41" i="11"/>
  <c r="AX41" i="11"/>
  <c r="AY41" i="11"/>
  <c r="AZ41" i="11"/>
  <c r="BA41" i="11"/>
  <c r="BB41" i="11"/>
  <c r="BC41" i="11"/>
  <c r="BD41" i="11"/>
  <c r="BE41" i="11"/>
  <c r="BF41" i="11"/>
  <c r="BG41" i="11"/>
  <c r="BH41" i="11"/>
  <c r="BI41" i="11"/>
  <c r="BJ41" i="11"/>
  <c r="BK41" i="11"/>
  <c r="BL41" i="11"/>
  <c r="BM41" i="11"/>
  <c r="BN41" i="11"/>
  <c r="AQ45" i="11"/>
  <c r="AR45" i="11"/>
  <c r="AS45" i="11"/>
  <c r="AT45" i="11"/>
  <c r="AU45" i="11"/>
  <c r="AV45" i="11"/>
  <c r="AW45" i="11"/>
  <c r="AX45" i="11"/>
  <c r="AY45" i="11"/>
  <c r="AZ45" i="11"/>
  <c r="BA45" i="11"/>
  <c r="BB45" i="11"/>
  <c r="BC45" i="11"/>
  <c r="BD45" i="11"/>
  <c r="BE45" i="11"/>
  <c r="BF45" i="11"/>
  <c r="BG45" i="11"/>
  <c r="BH45" i="11"/>
  <c r="BI45" i="11"/>
  <c r="BJ45" i="11"/>
  <c r="BK45" i="11"/>
  <c r="BL45" i="11"/>
  <c r="BM45" i="11"/>
  <c r="BN45" i="11"/>
  <c r="AO45" i="11" s="1"/>
  <c r="AQ50" i="11"/>
  <c r="AR50" i="11"/>
  <c r="AS50" i="11"/>
  <c r="AT50" i="11"/>
  <c r="AU50" i="11"/>
  <c r="AV50" i="11"/>
  <c r="AW50" i="11"/>
  <c r="AX50" i="11"/>
  <c r="AY50" i="11"/>
  <c r="AZ50" i="11"/>
  <c r="BA50" i="11"/>
  <c r="BB50" i="11"/>
  <c r="BC50" i="11"/>
  <c r="BD50" i="11"/>
  <c r="BE50" i="11"/>
  <c r="BF50" i="11"/>
  <c r="BG50" i="11"/>
  <c r="BH50" i="11"/>
  <c r="BI50" i="11"/>
  <c r="BJ50" i="11"/>
  <c r="BK50" i="11"/>
  <c r="BL50" i="11"/>
  <c r="BM50" i="11"/>
  <c r="BN50" i="11"/>
  <c r="AQ54" i="11"/>
  <c r="AR54" i="11"/>
  <c r="AS54" i="11"/>
  <c r="AT54" i="11"/>
  <c r="AU54" i="11"/>
  <c r="AV54" i="11"/>
  <c r="AW54" i="11"/>
  <c r="AX54" i="11"/>
  <c r="AY54" i="11"/>
  <c r="AZ54" i="11"/>
  <c r="BA54" i="11"/>
  <c r="BB54" i="11"/>
  <c r="BC54" i="11"/>
  <c r="BD54" i="11"/>
  <c r="BE54" i="11"/>
  <c r="BF54" i="11"/>
  <c r="BG54" i="11"/>
  <c r="BH54" i="11"/>
  <c r="BI54" i="11"/>
  <c r="BJ54" i="11"/>
  <c r="BK54" i="11"/>
  <c r="BL54" i="11"/>
  <c r="BM54" i="11"/>
  <c r="BN54" i="11"/>
  <c r="AQ63" i="11"/>
  <c r="AR63" i="11"/>
  <c r="AS63" i="11"/>
  <c r="AT63" i="11"/>
  <c r="AU63" i="11"/>
  <c r="AV63" i="11"/>
  <c r="AW63" i="11"/>
  <c r="AX63" i="11"/>
  <c r="AY63" i="11"/>
  <c r="AZ63" i="11"/>
  <c r="BA63" i="11"/>
  <c r="BB63" i="11"/>
  <c r="BC63" i="11"/>
  <c r="BD63" i="11"/>
  <c r="BE63" i="11"/>
  <c r="BF63" i="11"/>
  <c r="BG63" i="11"/>
  <c r="BH63" i="11"/>
  <c r="BI63" i="11"/>
  <c r="BJ63" i="11"/>
  <c r="BK63" i="11"/>
  <c r="BL63" i="11"/>
  <c r="BM63" i="11"/>
  <c r="BN63" i="11"/>
  <c r="AQ67" i="11"/>
  <c r="AQ66" i="11" s="1"/>
  <c r="AR67" i="11"/>
  <c r="AR66" i="11" s="1"/>
  <c r="AS67" i="11"/>
  <c r="AS66" i="11" s="1"/>
  <c r="AT67" i="11"/>
  <c r="AT66" i="11" s="1"/>
  <c r="AU67" i="11"/>
  <c r="AU66" i="11" s="1"/>
  <c r="AV67" i="11"/>
  <c r="AV66" i="11" s="1"/>
  <c r="AW67" i="11"/>
  <c r="AW66" i="11" s="1"/>
  <c r="AX67" i="11"/>
  <c r="AX66" i="11" s="1"/>
  <c r="AY67" i="11"/>
  <c r="AY66" i="11" s="1"/>
  <c r="AZ67" i="11"/>
  <c r="AZ66" i="11" s="1"/>
  <c r="BA67" i="11"/>
  <c r="BA66" i="11" s="1"/>
  <c r="BB67" i="11"/>
  <c r="BB66" i="11" s="1"/>
  <c r="BC67" i="11"/>
  <c r="BC66" i="11" s="1"/>
  <c r="BD67" i="11"/>
  <c r="BD66" i="11" s="1"/>
  <c r="BE67" i="11"/>
  <c r="BE66" i="11" s="1"/>
  <c r="BF67" i="11"/>
  <c r="BF66" i="11" s="1"/>
  <c r="BG67" i="11"/>
  <c r="BG66" i="11" s="1"/>
  <c r="BH67" i="11"/>
  <c r="BH66" i="11" s="1"/>
  <c r="BI67" i="11"/>
  <c r="BI66" i="11" s="1"/>
  <c r="BJ67" i="11"/>
  <c r="BJ66" i="11" s="1"/>
  <c r="BK67" i="11"/>
  <c r="BK66" i="11" s="1"/>
  <c r="BL67" i="11"/>
  <c r="BL66" i="11" s="1"/>
  <c r="BM67" i="11"/>
  <c r="BM66" i="11" s="1"/>
  <c r="BN67" i="11"/>
  <c r="BN66" i="11" s="1"/>
  <c r="AQ69" i="11"/>
  <c r="AR69" i="11"/>
  <c r="AS69" i="11"/>
  <c r="AT69" i="11"/>
  <c r="AU69" i="11"/>
  <c r="AV69" i="11"/>
  <c r="AW69" i="11"/>
  <c r="AX69" i="11"/>
  <c r="AO69" i="11" s="1"/>
  <c r="AY69" i="11"/>
  <c r="AZ69" i="11"/>
  <c r="BA69" i="11"/>
  <c r="BB69" i="11"/>
  <c r="BC69" i="11"/>
  <c r="BD69" i="11"/>
  <c r="BE69" i="11"/>
  <c r="BF69" i="11"/>
  <c r="BG69" i="11"/>
  <c r="BH69" i="11"/>
  <c r="BI69" i="11"/>
  <c r="BJ69" i="11"/>
  <c r="BK69" i="11"/>
  <c r="BL69" i="11"/>
  <c r="BM69" i="11"/>
  <c r="BN69" i="11"/>
  <c r="AQ75" i="11"/>
  <c r="AR75" i="11"/>
  <c r="AS75" i="11"/>
  <c r="AT75" i="11"/>
  <c r="AU75" i="11"/>
  <c r="AV75" i="11"/>
  <c r="AW75" i="11"/>
  <c r="AX75" i="11"/>
  <c r="AY75" i="11"/>
  <c r="AZ75" i="11"/>
  <c r="BA75" i="11"/>
  <c r="BB75" i="11"/>
  <c r="BC75" i="11"/>
  <c r="BD75" i="11"/>
  <c r="BE75" i="11"/>
  <c r="BF75" i="11"/>
  <c r="BG75" i="11"/>
  <c r="BH75" i="11"/>
  <c r="BI75" i="11"/>
  <c r="BJ75" i="11"/>
  <c r="BK75" i="11"/>
  <c r="BL75" i="11"/>
  <c r="BM75" i="11"/>
  <c r="BN75" i="11"/>
  <c r="AP75" i="11"/>
  <c r="AP69" i="11"/>
  <c r="AP67" i="11"/>
  <c r="AP66" i="11" s="1"/>
  <c r="AP63" i="11"/>
  <c r="AO63" i="11" s="1"/>
  <c r="AP54" i="11"/>
  <c r="AP50" i="11"/>
  <c r="AP45" i="11"/>
  <c r="AP41" i="11"/>
  <c r="AP35" i="11"/>
  <c r="AP30" i="11"/>
  <c r="AP24" i="11"/>
  <c r="AP19" i="11"/>
  <c r="AP18" i="11" s="1"/>
  <c r="AP11" i="11"/>
  <c r="AP9" i="11"/>
  <c r="AP7" i="11"/>
  <c r="AP6" i="11"/>
  <c r="AC7" i="11"/>
  <c r="AC6" i="11" s="1"/>
  <c r="AD7" i="11"/>
  <c r="AD6" i="11" s="1"/>
  <c r="AE7" i="11"/>
  <c r="AE6" i="11" s="1"/>
  <c r="AF7" i="11"/>
  <c r="AF6" i="11" s="1"/>
  <c r="AG7" i="11"/>
  <c r="AG6" i="11" s="1"/>
  <c r="AH7" i="11"/>
  <c r="AH6" i="11" s="1"/>
  <c r="AI7" i="11"/>
  <c r="AI6" i="11" s="1"/>
  <c r="AJ7" i="11"/>
  <c r="AJ6" i="11" s="1"/>
  <c r="AK7" i="11"/>
  <c r="AK6" i="11" s="1"/>
  <c r="AL7" i="11"/>
  <c r="AL6" i="11" s="1"/>
  <c r="AM7" i="11"/>
  <c r="AM6" i="11" s="1"/>
  <c r="AN7" i="11"/>
  <c r="AN6" i="11" s="1"/>
  <c r="AC9" i="11"/>
  <c r="AD9" i="11"/>
  <c r="AE9" i="11"/>
  <c r="AF9" i="11"/>
  <c r="AG9" i="11"/>
  <c r="AH9" i="11"/>
  <c r="AI9" i="11"/>
  <c r="AJ9" i="11"/>
  <c r="AK9" i="11"/>
  <c r="AL9" i="11"/>
  <c r="AM9" i="11"/>
  <c r="AN9" i="11"/>
  <c r="AC11" i="11"/>
  <c r="AD11" i="11"/>
  <c r="AE11" i="11"/>
  <c r="AF11" i="11"/>
  <c r="AG11" i="11"/>
  <c r="AH11" i="11"/>
  <c r="AI11" i="11"/>
  <c r="AJ11" i="11"/>
  <c r="AK11" i="11"/>
  <c r="AL11" i="11"/>
  <c r="AM11" i="11"/>
  <c r="AN11" i="11"/>
  <c r="AC19" i="11"/>
  <c r="AC18" i="11" s="1"/>
  <c r="AD19" i="11"/>
  <c r="AD18" i="11" s="1"/>
  <c r="AE19" i="11"/>
  <c r="AE18" i="11" s="1"/>
  <c r="AF19" i="11"/>
  <c r="AF18" i="11" s="1"/>
  <c r="AG19" i="11"/>
  <c r="AG18" i="11" s="1"/>
  <c r="AH19" i="11"/>
  <c r="AH18" i="11" s="1"/>
  <c r="AI19" i="11"/>
  <c r="AI18" i="11" s="1"/>
  <c r="AJ19" i="11"/>
  <c r="AJ18" i="11" s="1"/>
  <c r="AK19" i="11"/>
  <c r="AK18" i="11" s="1"/>
  <c r="AL19" i="11"/>
  <c r="AL18" i="11" s="1"/>
  <c r="AM19" i="11"/>
  <c r="AM18" i="11" s="1"/>
  <c r="AN19" i="11"/>
  <c r="AN18" i="11" s="1"/>
  <c r="AC24" i="11"/>
  <c r="AD24" i="11"/>
  <c r="AE24" i="11"/>
  <c r="AF24" i="11"/>
  <c r="AG24" i="11"/>
  <c r="AH24" i="11"/>
  <c r="AI24" i="11"/>
  <c r="AJ24" i="11"/>
  <c r="AK24" i="11"/>
  <c r="AL24" i="11"/>
  <c r="AM24" i="11"/>
  <c r="AN24" i="11"/>
  <c r="AC30" i="11"/>
  <c r="AD30" i="11"/>
  <c r="AE30" i="11"/>
  <c r="AF30" i="11"/>
  <c r="AG30" i="11"/>
  <c r="AH30" i="11"/>
  <c r="AI30" i="11"/>
  <c r="AJ30" i="11"/>
  <c r="AK30" i="11"/>
  <c r="AL30" i="11"/>
  <c r="AM30" i="11"/>
  <c r="AN30" i="11"/>
  <c r="AC35" i="11"/>
  <c r="AD35" i="11"/>
  <c r="AE35" i="11"/>
  <c r="AF35" i="11"/>
  <c r="AG35" i="11"/>
  <c r="AH35" i="11"/>
  <c r="AI35" i="11"/>
  <c r="AJ35" i="11"/>
  <c r="AK35" i="11"/>
  <c r="AL35" i="11"/>
  <c r="AM35" i="11"/>
  <c r="AN35" i="11"/>
  <c r="AC41" i="11"/>
  <c r="AD41" i="11"/>
  <c r="AE41" i="11"/>
  <c r="AF41" i="11"/>
  <c r="AG41" i="11"/>
  <c r="AH41" i="11"/>
  <c r="AI41" i="11"/>
  <c r="AJ41" i="11"/>
  <c r="AK41" i="11"/>
  <c r="AL41" i="11"/>
  <c r="AM41" i="11"/>
  <c r="AN41" i="11"/>
  <c r="AC45" i="11"/>
  <c r="AD45" i="11"/>
  <c r="AE45" i="11"/>
  <c r="AF45" i="11"/>
  <c r="AG45" i="11"/>
  <c r="AH45" i="11"/>
  <c r="AI45" i="11"/>
  <c r="AJ45" i="11"/>
  <c r="AK45" i="11"/>
  <c r="AL45" i="11"/>
  <c r="AM45" i="11"/>
  <c r="AN45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C54" i="11"/>
  <c r="AD54" i="11"/>
  <c r="AE54" i="11"/>
  <c r="AF54" i="11"/>
  <c r="AG54" i="11"/>
  <c r="AH54" i="11"/>
  <c r="AI54" i="11"/>
  <c r="AJ54" i="11"/>
  <c r="AK54" i="11"/>
  <c r="AL54" i="11"/>
  <c r="AM54" i="11"/>
  <c r="AN54" i="11"/>
  <c r="AC63" i="11"/>
  <c r="AD63" i="11"/>
  <c r="AE63" i="11"/>
  <c r="AF63" i="11"/>
  <c r="AG63" i="11"/>
  <c r="AH63" i="11"/>
  <c r="AI63" i="11"/>
  <c r="AJ63" i="11"/>
  <c r="AK63" i="11"/>
  <c r="AL63" i="11"/>
  <c r="AA63" i="11" s="1"/>
  <c r="AM63" i="11"/>
  <c r="AN63" i="11"/>
  <c r="AC67" i="11"/>
  <c r="AC66" i="11" s="1"/>
  <c r="AD67" i="11"/>
  <c r="AD66" i="11" s="1"/>
  <c r="AE67" i="11"/>
  <c r="AE66" i="11" s="1"/>
  <c r="AF67" i="11"/>
  <c r="AF66" i="11" s="1"/>
  <c r="AG67" i="11"/>
  <c r="AG66" i="11" s="1"/>
  <c r="AH67" i="11"/>
  <c r="AH66" i="11" s="1"/>
  <c r="AI67" i="11"/>
  <c r="AI66" i="11" s="1"/>
  <c r="AJ67" i="11"/>
  <c r="AJ66" i="11" s="1"/>
  <c r="AK67" i="11"/>
  <c r="AK66" i="11" s="1"/>
  <c r="AL67" i="11"/>
  <c r="AL66" i="11" s="1"/>
  <c r="AM67" i="11"/>
  <c r="AM66" i="11" s="1"/>
  <c r="AN67" i="11"/>
  <c r="AN66" i="11" s="1"/>
  <c r="AC69" i="11"/>
  <c r="AD69" i="11"/>
  <c r="AE69" i="11"/>
  <c r="AF69" i="11"/>
  <c r="AG69" i="11"/>
  <c r="AH69" i="11"/>
  <c r="AI69" i="11"/>
  <c r="AJ69" i="11"/>
  <c r="AK69" i="11"/>
  <c r="AL69" i="11"/>
  <c r="AM69" i="11"/>
  <c r="AN69" i="11"/>
  <c r="AC75" i="11"/>
  <c r="AD75" i="11"/>
  <c r="AE75" i="11"/>
  <c r="AF75" i="11"/>
  <c r="AG75" i="11"/>
  <c r="AH75" i="11"/>
  <c r="AI75" i="11"/>
  <c r="AJ75" i="11"/>
  <c r="AK75" i="11"/>
  <c r="AL75" i="11"/>
  <c r="AM75" i="11"/>
  <c r="AN75" i="11"/>
  <c r="AB75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Z75" i="11"/>
  <c r="H75" i="11"/>
  <c r="AB69" i="11"/>
  <c r="AB67" i="11"/>
  <c r="AB66" i="11" s="1"/>
  <c r="AB63" i="11"/>
  <c r="AB54" i="11"/>
  <c r="AB50" i="11"/>
  <c r="AB45" i="11"/>
  <c r="AB41" i="11"/>
  <c r="AB35" i="11"/>
  <c r="AB30" i="11"/>
  <c r="AB24" i="11"/>
  <c r="AB19" i="11"/>
  <c r="AB18" i="11" s="1"/>
  <c r="AB11" i="11"/>
  <c r="AB9" i="11"/>
  <c r="AB7" i="11"/>
  <c r="AB6" i="11" s="1"/>
  <c r="I7" i="11"/>
  <c r="I6" i="11" s="1"/>
  <c r="J7" i="11"/>
  <c r="J6" i="11" s="1"/>
  <c r="K7" i="11"/>
  <c r="K6" i="11" s="1"/>
  <c r="L7" i="11"/>
  <c r="M7" i="11"/>
  <c r="M6" i="11" s="1"/>
  <c r="N7" i="11"/>
  <c r="N6" i="11" s="1"/>
  <c r="O7" i="11"/>
  <c r="O6" i="11" s="1"/>
  <c r="P7" i="11"/>
  <c r="Q7" i="11"/>
  <c r="Q6" i="11" s="1"/>
  <c r="R7" i="11"/>
  <c r="R6" i="11" s="1"/>
  <c r="S7" i="11"/>
  <c r="S6" i="11" s="1"/>
  <c r="T7" i="11"/>
  <c r="U7" i="11"/>
  <c r="U6" i="11" s="1"/>
  <c r="V7" i="11"/>
  <c r="V6" i="11" s="1"/>
  <c r="W7" i="11"/>
  <c r="W6" i="11" s="1"/>
  <c r="X7" i="11"/>
  <c r="Y7" i="11"/>
  <c r="Y6" i="11" s="1"/>
  <c r="Z7" i="11"/>
  <c r="Z6" i="11" s="1"/>
  <c r="I9" i="11"/>
  <c r="J9" i="11"/>
  <c r="K9" i="11"/>
  <c r="L9" i="11"/>
  <c r="L6" i="11" s="1"/>
  <c r="M9" i="11"/>
  <c r="N9" i="11"/>
  <c r="O9" i="11"/>
  <c r="P9" i="11"/>
  <c r="P6" i="11" s="1"/>
  <c r="Q9" i="11"/>
  <c r="R9" i="11"/>
  <c r="S9" i="11"/>
  <c r="T9" i="11"/>
  <c r="T6" i="11" s="1"/>
  <c r="U9" i="11"/>
  <c r="V9" i="11"/>
  <c r="W9" i="11"/>
  <c r="X9" i="11"/>
  <c r="X6" i="11" s="1"/>
  <c r="Y9" i="11"/>
  <c r="Z9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I19" i="11"/>
  <c r="I18" i="11" s="1"/>
  <c r="J19" i="11"/>
  <c r="K19" i="11"/>
  <c r="K18" i="11" s="1"/>
  <c r="L19" i="11"/>
  <c r="L18" i="11" s="1"/>
  <c r="M19" i="11"/>
  <c r="M18" i="11" s="1"/>
  <c r="N19" i="11"/>
  <c r="O19" i="11"/>
  <c r="O18" i="11" s="1"/>
  <c r="P19" i="11"/>
  <c r="P18" i="11" s="1"/>
  <c r="Q19" i="11"/>
  <c r="Q18" i="11" s="1"/>
  <c r="R19" i="11"/>
  <c r="S19" i="11"/>
  <c r="S18" i="11" s="1"/>
  <c r="T19" i="11"/>
  <c r="T18" i="11" s="1"/>
  <c r="U19" i="11"/>
  <c r="U18" i="11" s="1"/>
  <c r="V19" i="11"/>
  <c r="W19" i="11"/>
  <c r="W18" i="11" s="1"/>
  <c r="W17" i="11" s="1"/>
  <c r="W16" i="11" s="1"/>
  <c r="W15" i="11" s="1"/>
  <c r="X19" i="11"/>
  <c r="X18" i="11" s="1"/>
  <c r="Y19" i="11"/>
  <c r="Y18" i="11" s="1"/>
  <c r="Z19" i="11"/>
  <c r="I24" i="11"/>
  <c r="J24" i="11"/>
  <c r="J18" i="11" s="1"/>
  <c r="K24" i="11"/>
  <c r="L24" i="11"/>
  <c r="M24" i="11"/>
  <c r="N24" i="11"/>
  <c r="N18" i="11" s="1"/>
  <c r="O24" i="11"/>
  <c r="P24" i="11"/>
  <c r="Q24" i="11"/>
  <c r="R24" i="11"/>
  <c r="R18" i="11" s="1"/>
  <c r="S24" i="11"/>
  <c r="T24" i="11"/>
  <c r="U24" i="11"/>
  <c r="V24" i="11"/>
  <c r="V18" i="11" s="1"/>
  <c r="W24" i="11"/>
  <c r="X24" i="11"/>
  <c r="Y24" i="11"/>
  <c r="G24" i="11" s="1"/>
  <c r="Z24" i="11"/>
  <c r="Z18" i="11" s="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G50" i="11" s="1"/>
  <c r="Z50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Z54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G63" i="11" s="1"/>
  <c r="Z63" i="11"/>
  <c r="I67" i="11"/>
  <c r="I66" i="11" s="1"/>
  <c r="J67" i="11"/>
  <c r="K67" i="11"/>
  <c r="K66" i="11" s="1"/>
  <c r="L67" i="11"/>
  <c r="L66" i="11" s="1"/>
  <c r="M67" i="11"/>
  <c r="M66" i="11" s="1"/>
  <c r="N67" i="11"/>
  <c r="O67" i="11"/>
  <c r="O66" i="11" s="1"/>
  <c r="P67" i="11"/>
  <c r="P66" i="11" s="1"/>
  <c r="Q67" i="11"/>
  <c r="Q66" i="11" s="1"/>
  <c r="R67" i="11"/>
  <c r="S67" i="11"/>
  <c r="S66" i="11" s="1"/>
  <c r="T67" i="11"/>
  <c r="T66" i="11" s="1"/>
  <c r="U67" i="11"/>
  <c r="U66" i="11" s="1"/>
  <c r="V67" i="11"/>
  <c r="W67" i="11"/>
  <c r="W66" i="11" s="1"/>
  <c r="X67" i="11"/>
  <c r="X66" i="11" s="1"/>
  <c r="Y67" i="11"/>
  <c r="Y66" i="11" s="1"/>
  <c r="Z67" i="11"/>
  <c r="I69" i="11"/>
  <c r="J69" i="11"/>
  <c r="J66" i="11" s="1"/>
  <c r="K69" i="11"/>
  <c r="L69" i="11"/>
  <c r="M69" i="11"/>
  <c r="N69" i="11"/>
  <c r="N66" i="11" s="1"/>
  <c r="O69" i="11"/>
  <c r="P69" i="11"/>
  <c r="Q69" i="11"/>
  <c r="R69" i="11"/>
  <c r="R66" i="11" s="1"/>
  <c r="S69" i="11"/>
  <c r="T69" i="11"/>
  <c r="U69" i="11"/>
  <c r="V69" i="11"/>
  <c r="V66" i="11" s="1"/>
  <c r="W69" i="11"/>
  <c r="X69" i="11"/>
  <c r="Y69" i="11"/>
  <c r="Z69" i="11"/>
  <c r="Z66" i="11" s="1"/>
  <c r="H69" i="11"/>
  <c r="H67" i="11"/>
  <c r="H66" i="11" s="1"/>
  <c r="H63" i="11"/>
  <c r="H54" i="11"/>
  <c r="H50" i="11"/>
  <c r="H45" i="11"/>
  <c r="H41" i="11"/>
  <c r="H35" i="11"/>
  <c r="H30" i="11"/>
  <c r="H24" i="11"/>
  <c r="H19" i="11"/>
  <c r="H18" i="11"/>
  <c r="H11" i="11"/>
  <c r="H6" i="11" s="1"/>
  <c r="H9" i="11"/>
  <c r="H7" i="11"/>
  <c r="AO92" i="11"/>
  <c r="AA92" i="11"/>
  <c r="AO89" i="11"/>
  <c r="AA89" i="11"/>
  <c r="F89" i="11"/>
  <c r="AO88" i="11"/>
  <c r="AA88" i="11"/>
  <c r="G88" i="11"/>
  <c r="F88" i="11" s="1"/>
  <c r="AO87" i="11"/>
  <c r="AA87" i="11"/>
  <c r="G87" i="11"/>
  <c r="F87" i="11" s="1"/>
  <c r="AO86" i="11"/>
  <c r="AA86" i="11"/>
  <c r="G86" i="11"/>
  <c r="F86" i="11" s="1"/>
  <c r="AO85" i="11"/>
  <c r="AA85" i="11"/>
  <c r="G85" i="11"/>
  <c r="AO84" i="11"/>
  <c r="AA84" i="11"/>
  <c r="G84" i="11"/>
  <c r="F84" i="11" s="1"/>
  <c r="AO83" i="11"/>
  <c r="AA83" i="11"/>
  <c r="G83" i="11"/>
  <c r="F83" i="11" s="1"/>
  <c r="AO82" i="11"/>
  <c r="AA82" i="11"/>
  <c r="F82" i="11" s="1"/>
  <c r="AO81" i="11"/>
  <c r="AA81" i="11"/>
  <c r="F81" i="11" s="1"/>
  <c r="AO80" i="11"/>
  <c r="AA80" i="11"/>
  <c r="G80" i="11"/>
  <c r="F80" i="11" s="1"/>
  <c r="AO77" i="11"/>
  <c r="AA77" i="11"/>
  <c r="G77" i="11"/>
  <c r="F77" i="11" s="1"/>
  <c r="AO76" i="11"/>
  <c r="AA76" i="11"/>
  <c r="G76" i="11"/>
  <c r="F76" i="11" s="1"/>
  <c r="AO75" i="11"/>
  <c r="AA75" i="11"/>
  <c r="G75" i="11"/>
  <c r="F75" i="11" s="1"/>
  <c r="AO74" i="11"/>
  <c r="AA74" i="11"/>
  <c r="G74" i="11"/>
  <c r="F74" i="11" s="1"/>
  <c r="AO73" i="11"/>
  <c r="AA73" i="11"/>
  <c r="G73" i="11"/>
  <c r="F73" i="11" s="1"/>
  <c r="AO72" i="11"/>
  <c r="AA72" i="11"/>
  <c r="G72" i="11"/>
  <c r="F72" i="11" s="1"/>
  <c r="AO71" i="11"/>
  <c r="AA71" i="11"/>
  <c r="G71" i="11"/>
  <c r="F71" i="11" s="1"/>
  <c r="AO70" i="11"/>
  <c r="AA70" i="11"/>
  <c r="G70" i="11"/>
  <c r="F70" i="11" s="1"/>
  <c r="AA69" i="11"/>
  <c r="G69" i="11"/>
  <c r="AO68" i="11"/>
  <c r="AA68" i="11"/>
  <c r="G68" i="11"/>
  <c r="F68" i="11" s="1"/>
  <c r="F67" i="11" s="1"/>
  <c r="AO67" i="11"/>
  <c r="G67" i="11"/>
  <c r="AO65" i="11"/>
  <c r="AA65" i="11"/>
  <c r="G65" i="11"/>
  <c r="F65" i="11" s="1"/>
  <c r="AO64" i="11"/>
  <c r="AA64" i="11"/>
  <c r="G64" i="11"/>
  <c r="F64" i="11" s="1"/>
  <c r="F63" i="11" s="1"/>
  <c r="AO62" i="11"/>
  <c r="AA62" i="11"/>
  <c r="G62" i="11"/>
  <c r="F62" i="11" s="1"/>
  <c r="AO61" i="11"/>
  <c r="AA61" i="11"/>
  <c r="G61" i="11"/>
  <c r="F61" i="11" s="1"/>
  <c r="AO60" i="11"/>
  <c r="AA60" i="11"/>
  <c r="G60" i="11"/>
  <c r="F60" i="11" s="1"/>
  <c r="AO59" i="11"/>
  <c r="AA59" i="11"/>
  <c r="G59" i="11"/>
  <c r="F59" i="11" s="1"/>
  <c r="AO58" i="11"/>
  <c r="AA58" i="11"/>
  <c r="G58" i="11"/>
  <c r="F58" i="11" s="1"/>
  <c r="AO57" i="11"/>
  <c r="AA57" i="11"/>
  <c r="G57" i="11"/>
  <c r="F57" i="11" s="1"/>
  <c r="AO56" i="11"/>
  <c r="AA56" i="11"/>
  <c r="G56" i="11"/>
  <c r="F56" i="11" s="1"/>
  <c r="AO55" i="11"/>
  <c r="AA55" i="11"/>
  <c r="G55" i="11"/>
  <c r="F55" i="11" s="1"/>
  <c r="F54" i="11" s="1"/>
  <c r="AO54" i="11"/>
  <c r="AA54" i="11"/>
  <c r="G54" i="11"/>
  <c r="AO53" i="11"/>
  <c r="AA53" i="11"/>
  <c r="G53" i="11"/>
  <c r="F53" i="11" s="1"/>
  <c r="AO52" i="11"/>
  <c r="AA52" i="11"/>
  <c r="G52" i="11"/>
  <c r="F52" i="11" s="1"/>
  <c r="AO51" i="11"/>
  <c r="AA51" i="11"/>
  <c r="G51" i="11"/>
  <c r="F51" i="11" s="1"/>
  <c r="F50" i="11" s="1"/>
  <c r="AO50" i="11"/>
  <c r="AA50" i="11"/>
  <c r="AO49" i="11"/>
  <c r="AA49" i="11"/>
  <c r="G49" i="11"/>
  <c r="F49" i="11" s="1"/>
  <c r="AO48" i="11"/>
  <c r="AA48" i="11"/>
  <c r="G48" i="11"/>
  <c r="F48" i="11" s="1"/>
  <c r="AO47" i="11"/>
  <c r="AA47" i="11"/>
  <c r="G47" i="11"/>
  <c r="F47" i="11" s="1"/>
  <c r="AO46" i="11"/>
  <c r="AA46" i="11"/>
  <c r="G46" i="11"/>
  <c r="F46" i="11" s="1"/>
  <c r="AA45" i="11"/>
  <c r="G45" i="11"/>
  <c r="AO44" i="11"/>
  <c r="AA44" i="11"/>
  <c r="G44" i="11"/>
  <c r="F44" i="11" s="1"/>
  <c r="AO43" i="11"/>
  <c r="AA43" i="11"/>
  <c r="G43" i="11"/>
  <c r="F43" i="11" s="1"/>
  <c r="AO42" i="11"/>
  <c r="AA42" i="11"/>
  <c r="G42" i="11"/>
  <c r="F42" i="11" s="1"/>
  <c r="AO41" i="11"/>
  <c r="AA41" i="11"/>
  <c r="G41" i="11"/>
  <c r="AO40" i="11"/>
  <c r="AA40" i="11"/>
  <c r="G40" i="11"/>
  <c r="F40" i="11" s="1"/>
  <c r="AO39" i="11"/>
  <c r="AA39" i="11"/>
  <c r="G39" i="11"/>
  <c r="F39" i="11" s="1"/>
  <c r="AO38" i="11"/>
  <c r="AA38" i="11"/>
  <c r="G38" i="11"/>
  <c r="F38" i="11" s="1"/>
  <c r="AO37" i="11"/>
  <c r="AA37" i="11"/>
  <c r="G37" i="11"/>
  <c r="F37" i="11" s="1"/>
  <c r="AO36" i="11"/>
  <c r="AA36" i="11"/>
  <c r="G36" i="11"/>
  <c r="F36" i="11" s="1"/>
  <c r="AO35" i="11"/>
  <c r="AA35" i="11"/>
  <c r="G35" i="11"/>
  <c r="AO34" i="11"/>
  <c r="AA34" i="11"/>
  <c r="G34" i="11"/>
  <c r="F34" i="11" s="1"/>
  <c r="AO33" i="11"/>
  <c r="AA33" i="11"/>
  <c r="G33" i="11"/>
  <c r="F33" i="11" s="1"/>
  <c r="AO32" i="11"/>
  <c r="AA32" i="11"/>
  <c r="G32" i="11"/>
  <c r="F32" i="11" s="1"/>
  <c r="AO31" i="11"/>
  <c r="AA31" i="11"/>
  <c r="G31" i="11"/>
  <c r="F31" i="11" s="1"/>
  <c r="AO30" i="11"/>
  <c r="AA30" i="11"/>
  <c r="G30" i="11"/>
  <c r="AO29" i="11"/>
  <c r="AA29" i="11"/>
  <c r="G29" i="11"/>
  <c r="F29" i="11" s="1"/>
  <c r="AO28" i="11"/>
  <c r="AA28" i="11"/>
  <c r="G28" i="11"/>
  <c r="F28" i="11" s="1"/>
  <c r="AO27" i="11"/>
  <c r="AA27" i="11"/>
  <c r="G27" i="11"/>
  <c r="F27" i="11" s="1"/>
  <c r="AO26" i="11"/>
  <c r="AA26" i="11"/>
  <c r="G26" i="11"/>
  <c r="F26" i="11" s="1"/>
  <c r="AO25" i="11"/>
  <c r="AA25" i="11"/>
  <c r="G25" i="11"/>
  <c r="F25" i="11" s="1"/>
  <c r="F24" i="11" s="1"/>
  <c r="AO24" i="11"/>
  <c r="AA24" i="11"/>
  <c r="AO23" i="11"/>
  <c r="AA23" i="11"/>
  <c r="G23" i="11"/>
  <c r="F23" i="11" s="1"/>
  <c r="AO22" i="11"/>
  <c r="AA22" i="11"/>
  <c r="G22" i="11"/>
  <c r="F22" i="11" s="1"/>
  <c r="AO21" i="11"/>
  <c r="AA21" i="11"/>
  <c r="G21" i="11"/>
  <c r="F21" i="11" s="1"/>
  <c r="AO20" i="11"/>
  <c r="AA20" i="11"/>
  <c r="G20" i="11"/>
  <c r="F20" i="11" s="1"/>
  <c r="AO19" i="11"/>
  <c r="AA19" i="11"/>
  <c r="G19" i="11"/>
  <c r="AO14" i="11"/>
  <c r="AA14" i="11"/>
  <c r="G14" i="11"/>
  <c r="F14" i="11" s="1"/>
  <c r="AO13" i="11"/>
  <c r="AA13" i="11"/>
  <c r="G13" i="11"/>
  <c r="F13" i="11" s="1"/>
  <c r="AO12" i="11"/>
  <c r="AA12" i="11"/>
  <c r="G12" i="11"/>
  <c r="F12" i="11" s="1"/>
  <c r="AO11" i="11"/>
  <c r="AA11" i="11"/>
  <c r="G11" i="11"/>
  <c r="AO10" i="11"/>
  <c r="AA10" i="11"/>
  <c r="G10" i="11"/>
  <c r="F10" i="11" s="1"/>
  <c r="F9" i="11" s="1"/>
  <c r="AO9" i="11"/>
  <c r="AA9" i="11"/>
  <c r="G9" i="11"/>
  <c r="AO8" i="11"/>
  <c r="AA8" i="11"/>
  <c r="G8" i="11"/>
  <c r="F8" i="11" s="1"/>
  <c r="F7" i="11" s="1"/>
  <c r="AO7" i="11"/>
  <c r="AA7" i="11"/>
  <c r="G7" i="11"/>
  <c r="B11" i="11"/>
  <c r="B63" i="11"/>
  <c r="F19" i="11" l="1"/>
  <c r="F30" i="11"/>
  <c r="F45" i="11"/>
  <c r="F18" i="11" s="1"/>
  <c r="F11" i="11"/>
  <c r="F41" i="11"/>
  <c r="F35" i="11"/>
  <c r="F69" i="11"/>
  <c r="F66" i="11" s="1"/>
  <c r="F85" i="11"/>
  <c r="F6" i="11"/>
  <c r="BH17" i="11"/>
  <c r="BH16" i="11" s="1"/>
  <c r="BH15" i="11" s="1"/>
  <c r="BH78" i="11" s="1"/>
  <c r="BH79" i="11" s="1"/>
  <c r="AZ17" i="11"/>
  <c r="AZ16" i="11" s="1"/>
  <c r="AZ15" i="11" s="1"/>
  <c r="BK17" i="11"/>
  <c r="BK16" i="11" s="1"/>
  <c r="BK15" i="11" s="1"/>
  <c r="BK78" i="11" s="1"/>
  <c r="BK79" i="11" s="1"/>
  <c r="BG17" i="11"/>
  <c r="BG16" i="11" s="1"/>
  <c r="BG15" i="11" s="1"/>
  <c r="BG78" i="11" s="1"/>
  <c r="BG79" i="11" s="1"/>
  <c r="BC17" i="11"/>
  <c r="BC16" i="11" s="1"/>
  <c r="BC15" i="11" s="1"/>
  <c r="BC78" i="11" s="1"/>
  <c r="BC79" i="11" s="1"/>
  <c r="AY17" i="11"/>
  <c r="AY16" i="11" s="1"/>
  <c r="AY15" i="11" s="1"/>
  <c r="AY78" i="11" s="1"/>
  <c r="AY79" i="11" s="1"/>
  <c r="AU17" i="11"/>
  <c r="AU16" i="11" s="1"/>
  <c r="AU15" i="11" s="1"/>
  <c r="AQ17" i="11"/>
  <c r="AQ16" i="11" s="1"/>
  <c r="AQ15" i="11" s="1"/>
  <c r="AU78" i="11"/>
  <c r="AU79" i="11" s="1"/>
  <c r="AQ78" i="11"/>
  <c r="AQ79" i="11" s="1"/>
  <c r="AO6" i="11"/>
  <c r="BN17" i="11"/>
  <c r="BN16" i="11" s="1"/>
  <c r="BN15" i="11" s="1"/>
  <c r="BJ17" i="11"/>
  <c r="BJ16" i="11" s="1"/>
  <c r="BJ15" i="11" s="1"/>
  <c r="BJ78" i="11" s="1"/>
  <c r="BJ79" i="11" s="1"/>
  <c r="BF17" i="11"/>
  <c r="BF16" i="11" s="1"/>
  <c r="BF15" i="11" s="1"/>
  <c r="BF78" i="11" s="1"/>
  <c r="BF79" i="11" s="1"/>
  <c r="BB17" i="11"/>
  <c r="BB16" i="11" s="1"/>
  <c r="BB15" i="11" s="1"/>
  <c r="AX17" i="11"/>
  <c r="AX16" i="11" s="1"/>
  <c r="AX15" i="11" s="1"/>
  <c r="AT17" i="11"/>
  <c r="AT16" i="11" s="1"/>
  <c r="AT15" i="11" s="1"/>
  <c r="AT78" i="11" s="1"/>
  <c r="AT79" i="11" s="1"/>
  <c r="BN78" i="11"/>
  <c r="BN79" i="11" s="1"/>
  <c r="BB78" i="11"/>
  <c r="BB79" i="11" s="1"/>
  <c r="AX78" i="11"/>
  <c r="AX79" i="11" s="1"/>
  <c r="BM17" i="11"/>
  <c r="BM16" i="11" s="1"/>
  <c r="BM15" i="11" s="1"/>
  <c r="BM78" i="11" s="1"/>
  <c r="BM79" i="11" s="1"/>
  <c r="BI17" i="11"/>
  <c r="BI16" i="11" s="1"/>
  <c r="BI15" i="11" s="1"/>
  <c r="BI78" i="11" s="1"/>
  <c r="BI79" i="11" s="1"/>
  <c r="BE17" i="11"/>
  <c r="BE16" i="11" s="1"/>
  <c r="BE15" i="11" s="1"/>
  <c r="BE78" i="11" s="1"/>
  <c r="BE79" i="11" s="1"/>
  <c r="BA17" i="11"/>
  <c r="BA16" i="11" s="1"/>
  <c r="BA15" i="11" s="1"/>
  <c r="AW17" i="11"/>
  <c r="AW16" i="11" s="1"/>
  <c r="AW15" i="11" s="1"/>
  <c r="AS17" i="11"/>
  <c r="AS16" i="11" s="1"/>
  <c r="AS15" i="11" s="1"/>
  <c r="AS78" i="11" s="1"/>
  <c r="AS79" i="11" s="1"/>
  <c r="BA78" i="11"/>
  <c r="BA79" i="11" s="1"/>
  <c r="AW78" i="11"/>
  <c r="AW79" i="11" s="1"/>
  <c r="BL17" i="11"/>
  <c r="BL16" i="11" s="1"/>
  <c r="BL15" i="11" s="1"/>
  <c r="BD17" i="11"/>
  <c r="BD16" i="11" s="1"/>
  <c r="BD15" i="11" s="1"/>
  <c r="AV17" i="11"/>
  <c r="AV16" i="11" s="1"/>
  <c r="AV15" i="11" s="1"/>
  <c r="AV78" i="11" s="1"/>
  <c r="AV79" i="11" s="1"/>
  <c r="AR17" i="11"/>
  <c r="AR16" i="11" s="1"/>
  <c r="AR15" i="11" s="1"/>
  <c r="BL78" i="11"/>
  <c r="BL79" i="11" s="1"/>
  <c r="BD78" i="11"/>
  <c r="BD79" i="11" s="1"/>
  <c r="AZ78" i="11"/>
  <c r="AZ79" i="11" s="1"/>
  <c r="AR78" i="11"/>
  <c r="AR79" i="11" s="1"/>
  <c r="AO66" i="11"/>
  <c r="AP17" i="11"/>
  <c r="AO18" i="11"/>
  <c r="AN17" i="11"/>
  <c r="AN16" i="11" s="1"/>
  <c r="AN15" i="11" s="1"/>
  <c r="AN78" i="11" s="1"/>
  <c r="AN79" i="11" s="1"/>
  <c r="AJ17" i="11"/>
  <c r="AJ16" i="11" s="1"/>
  <c r="AJ15" i="11" s="1"/>
  <c r="AJ78" i="11" s="1"/>
  <c r="AJ79" i="11" s="1"/>
  <c r="AF17" i="11"/>
  <c r="AF16" i="11" s="1"/>
  <c r="AF15" i="11" s="1"/>
  <c r="AF78" i="11" s="1"/>
  <c r="AF79" i="11" s="1"/>
  <c r="AM17" i="11"/>
  <c r="AM16" i="11" s="1"/>
  <c r="AM15" i="11" s="1"/>
  <c r="AM78" i="11" s="1"/>
  <c r="AM79" i="11" s="1"/>
  <c r="AI17" i="11"/>
  <c r="AI16" i="11" s="1"/>
  <c r="AI15" i="11" s="1"/>
  <c r="AI78" i="11" s="1"/>
  <c r="AI79" i="11" s="1"/>
  <c r="AE17" i="11"/>
  <c r="AE16" i="11" s="1"/>
  <c r="AE15" i="11" s="1"/>
  <c r="AE78" i="11" s="1"/>
  <c r="AE79" i="11" s="1"/>
  <c r="AL17" i="11"/>
  <c r="AL16" i="11" s="1"/>
  <c r="AL15" i="11" s="1"/>
  <c r="AL78" i="11" s="1"/>
  <c r="AL79" i="11" s="1"/>
  <c r="AH17" i="11"/>
  <c r="AH16" i="11" s="1"/>
  <c r="AH15" i="11" s="1"/>
  <c r="AH78" i="11" s="1"/>
  <c r="AH79" i="11" s="1"/>
  <c r="AD17" i="11"/>
  <c r="AD16" i="11" s="1"/>
  <c r="AD15" i="11" s="1"/>
  <c r="AD78" i="11" s="1"/>
  <c r="AD79" i="11" s="1"/>
  <c r="AK17" i="11"/>
  <c r="AK16" i="11" s="1"/>
  <c r="AK15" i="11" s="1"/>
  <c r="AK78" i="11" s="1"/>
  <c r="AK79" i="11" s="1"/>
  <c r="AG17" i="11"/>
  <c r="AG16" i="11" s="1"/>
  <c r="AG15" i="11" s="1"/>
  <c r="AC17" i="11"/>
  <c r="AC16" i="11" s="1"/>
  <c r="AC15" i="11" s="1"/>
  <c r="AC78" i="11" s="1"/>
  <c r="AC79" i="11" s="1"/>
  <c r="AG78" i="11"/>
  <c r="AG79" i="11" s="1"/>
  <c r="AA66" i="11"/>
  <c r="AB17" i="11"/>
  <c r="AB16" i="11" s="1"/>
  <c r="AB15" i="11" s="1"/>
  <c r="AA18" i="11"/>
  <c r="AB78" i="11"/>
  <c r="AB79" i="11" s="1"/>
  <c r="AA6" i="11"/>
  <c r="AA78" i="11" s="1"/>
  <c r="AA67" i="11"/>
  <c r="Y17" i="11"/>
  <c r="Y16" i="11" s="1"/>
  <c r="Y15" i="11" s="1"/>
  <c r="Y78" i="11" s="1"/>
  <c r="Y79" i="11" s="1"/>
  <c r="G18" i="11"/>
  <c r="U17" i="11"/>
  <c r="U16" i="11" s="1"/>
  <c r="U15" i="11" s="1"/>
  <c r="Q17" i="11"/>
  <c r="Q16" i="11" s="1"/>
  <c r="Q15" i="11" s="1"/>
  <c r="Q78" i="11" s="1"/>
  <c r="Q79" i="11" s="1"/>
  <c r="M17" i="11"/>
  <c r="M16" i="11" s="1"/>
  <c r="M15" i="11" s="1"/>
  <c r="M78" i="11" s="1"/>
  <c r="M79" i="11" s="1"/>
  <c r="I17" i="11"/>
  <c r="I16" i="11" s="1"/>
  <c r="I15" i="11" s="1"/>
  <c r="W78" i="11"/>
  <c r="W79" i="11" s="1"/>
  <c r="Z17" i="11"/>
  <c r="Z16" i="11" s="1"/>
  <c r="Z15" i="11" s="1"/>
  <c r="Z78" i="11" s="1"/>
  <c r="Z79" i="11" s="1"/>
  <c r="V17" i="11"/>
  <c r="V16" i="11" s="1"/>
  <c r="V15" i="11" s="1"/>
  <c r="R17" i="11"/>
  <c r="R16" i="11" s="1"/>
  <c r="R15" i="11" s="1"/>
  <c r="R78" i="11" s="1"/>
  <c r="R79" i="11" s="1"/>
  <c r="N17" i="11"/>
  <c r="N16" i="11" s="1"/>
  <c r="N15" i="11" s="1"/>
  <c r="J17" i="11"/>
  <c r="J16" i="11" s="1"/>
  <c r="J15" i="11" s="1"/>
  <c r="X17" i="11"/>
  <c r="X16" i="11" s="1"/>
  <c r="X15" i="11" s="1"/>
  <c r="T17" i="11"/>
  <c r="T16" i="11" s="1"/>
  <c r="T15" i="11" s="1"/>
  <c r="P17" i="11"/>
  <c r="P16" i="11" s="1"/>
  <c r="P15" i="11" s="1"/>
  <c r="L17" i="11"/>
  <c r="L16" i="11" s="1"/>
  <c r="L15" i="11" s="1"/>
  <c r="L78" i="11" s="1"/>
  <c r="L79" i="11" s="1"/>
  <c r="X78" i="11"/>
  <c r="X79" i="11" s="1"/>
  <c r="T78" i="11"/>
  <c r="T79" i="11" s="1"/>
  <c r="P78" i="11"/>
  <c r="P79" i="11" s="1"/>
  <c r="V78" i="11"/>
  <c r="V79" i="11" s="1"/>
  <c r="N78" i="11"/>
  <c r="N79" i="11" s="1"/>
  <c r="J78" i="11"/>
  <c r="J79" i="11" s="1"/>
  <c r="S17" i="11"/>
  <c r="S16" i="11" s="1"/>
  <c r="S15" i="11" s="1"/>
  <c r="S78" i="11" s="1"/>
  <c r="S79" i="11" s="1"/>
  <c r="O17" i="11"/>
  <c r="O16" i="11" s="1"/>
  <c r="O15" i="11" s="1"/>
  <c r="O78" i="11" s="1"/>
  <c r="O79" i="11" s="1"/>
  <c r="K17" i="11"/>
  <c r="K16" i="11" s="1"/>
  <c r="K15" i="11" s="1"/>
  <c r="K78" i="11" s="1"/>
  <c r="K79" i="11" s="1"/>
  <c r="U78" i="11"/>
  <c r="U79" i="11" s="1"/>
  <c r="I78" i="11"/>
  <c r="I79" i="11" s="1"/>
  <c r="G66" i="11"/>
  <c r="G6" i="11"/>
  <c r="H17" i="11"/>
  <c r="H16" i="11" s="1"/>
  <c r="H15" i="11" s="1"/>
  <c r="AO78" i="11"/>
  <c r="AA15" i="11" l="1"/>
  <c r="F17" i="11"/>
  <c r="F16" i="11" s="1"/>
  <c r="F15" i="11" s="1"/>
  <c r="AP16" i="11"/>
  <c r="AO17" i="11"/>
  <c r="AA79" i="11"/>
  <c r="AA16" i="11"/>
  <c r="AA17" i="11"/>
  <c r="G79" i="11"/>
  <c r="G15" i="11"/>
  <c r="G17" i="11"/>
  <c r="G16" i="11"/>
  <c r="H78" i="11"/>
  <c r="G78" i="11" s="1"/>
  <c r="F78" i="11" s="1"/>
  <c r="AP15" i="11" l="1"/>
  <c r="AO16" i="11"/>
  <c r="AO15" i="11" l="1"/>
  <c r="AP78" i="11"/>
  <c r="AP79" i="11" s="1"/>
  <c r="AO79" i="11" s="1"/>
  <c r="F79" i="11" s="1"/>
  <c r="E46" i="8" l="1"/>
  <c r="E47" i="8"/>
  <c r="E48" i="8"/>
  <c r="E49" i="8"/>
  <c r="D49" i="8" s="1"/>
  <c r="E50" i="8"/>
  <c r="E51" i="8"/>
  <c r="E52" i="8"/>
  <c r="D6" i="8" l="1"/>
  <c r="BK13" i="2"/>
  <c r="AU13" i="2"/>
  <c r="AS13" i="2"/>
  <c r="B69" i="11" l="1"/>
  <c r="B67" i="11"/>
  <c r="B54" i="11"/>
  <c r="B50" i="11"/>
  <c r="B45" i="11"/>
  <c r="B41" i="11"/>
  <c r="B35" i="11"/>
  <c r="B30" i="11"/>
  <c r="B24" i="11"/>
  <c r="B19" i="11"/>
  <c r="B9" i="11"/>
  <c r="B7" i="11"/>
  <c r="B6" i="11" l="1"/>
  <c r="B66" i="11"/>
  <c r="B18" i="11"/>
  <c r="B16" i="11" l="1"/>
  <c r="D16" i="11" s="1"/>
  <c r="B15" i="11" l="1"/>
  <c r="D15" i="11" s="1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9" i="8"/>
  <c r="G6" i="8" l="1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53" i="8"/>
  <c r="E54" i="8"/>
  <c r="E55" i="8"/>
  <c r="E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9" i="8"/>
  <c r="H7" i="8"/>
  <c r="G7" i="8"/>
  <c r="I7" i="8"/>
  <c r="D7" i="8" l="1"/>
  <c r="E7" i="8"/>
  <c r="D6" i="3" l="1"/>
  <c r="C5" i="3"/>
  <c r="D24" i="3" l="1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D25" i="3"/>
  <c r="D59" i="3" l="1"/>
  <c r="Y6" i="2" l="1"/>
  <c r="Y7" i="2"/>
  <c r="Y9" i="2"/>
  <c r="Y10" i="2"/>
  <c r="Y11" i="2"/>
  <c r="Y12" i="2"/>
  <c r="Y13" i="2"/>
  <c r="Y14" i="2"/>
  <c r="Y15" i="2"/>
  <c r="Y16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Z8" i="2"/>
  <c r="AA8" i="2"/>
  <c r="AB8" i="2"/>
  <c r="AC8" i="2"/>
  <c r="AD8" i="2"/>
  <c r="AE8" i="2"/>
  <c r="AF8" i="2"/>
  <c r="AG8" i="2"/>
  <c r="AM5" i="2"/>
  <c r="AM6" i="2"/>
  <c r="AM7" i="2"/>
  <c r="AM9" i="2"/>
  <c r="AM10" i="2"/>
  <c r="AM11" i="2"/>
  <c r="AM12" i="2"/>
  <c r="AM13" i="2"/>
  <c r="AM14" i="2"/>
  <c r="AM15" i="2"/>
  <c r="AM16" i="2"/>
  <c r="AI8" i="2"/>
  <c r="AJ8" i="2"/>
  <c r="AK8" i="2"/>
  <c r="AL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AH8" i="2"/>
  <c r="Y5" i="2"/>
  <c r="E5" i="2"/>
  <c r="E6" i="2"/>
  <c r="E7" i="2"/>
  <c r="E9" i="2"/>
  <c r="D9" i="2" s="1"/>
  <c r="E10" i="2"/>
  <c r="D10" i="2" s="1"/>
  <c r="E11" i="2"/>
  <c r="E12" i="2"/>
  <c r="E13" i="2"/>
  <c r="E14" i="2"/>
  <c r="E15" i="2"/>
  <c r="E16" i="2"/>
  <c r="D7" i="2" l="1"/>
  <c r="D16" i="2"/>
  <c r="Y8" i="2"/>
  <c r="D5" i="2"/>
  <c r="D12" i="2"/>
  <c r="AM8" i="2"/>
  <c r="E8" i="2"/>
  <c r="D14" i="2"/>
  <c r="D15" i="2"/>
  <c r="D11" i="2"/>
  <c r="D6" i="2"/>
  <c r="D13" i="2"/>
  <c r="D8" i="2" l="1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60" i="3"/>
  <c r="D61" i="3"/>
  <c r="D62" i="3"/>
  <c r="A26" i="3" l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M81" i="2"/>
  <c r="Y81" i="2"/>
  <c r="E81" i="2"/>
  <c r="D81" i="2" s="1"/>
  <c r="AM80" i="2"/>
  <c r="Y80" i="2"/>
  <c r="E80" i="2"/>
  <c r="BL79" i="2"/>
  <c r="BL78" i="2" s="1"/>
  <c r="BK79" i="2"/>
  <c r="BK78" i="2" s="1"/>
  <c r="BJ79" i="2"/>
  <c r="BI79" i="2"/>
  <c r="BI78" i="2" s="1"/>
  <c r="BH79" i="2"/>
  <c r="BH78" i="2" s="1"/>
  <c r="BG79" i="2"/>
  <c r="BG78" i="2" s="1"/>
  <c r="BF79" i="2"/>
  <c r="BE79" i="2"/>
  <c r="BE78" i="2" s="1"/>
  <c r="BD79" i="2"/>
  <c r="BD78" i="2" s="1"/>
  <c r="BC79" i="2"/>
  <c r="BB79" i="2"/>
  <c r="BA79" i="2"/>
  <c r="BA78" i="2" s="1"/>
  <c r="AZ79" i="2"/>
  <c r="AZ78" i="2" s="1"/>
  <c r="AY79" i="2"/>
  <c r="AY78" i="2" s="1"/>
  <c r="AX79" i="2"/>
  <c r="AW79" i="2"/>
  <c r="AW78" i="2" s="1"/>
  <c r="AV79" i="2"/>
  <c r="AV78" i="2" s="1"/>
  <c r="AU79" i="2"/>
  <c r="AT79" i="2"/>
  <c r="AS79" i="2"/>
  <c r="AS78" i="2" s="1"/>
  <c r="AR79" i="2"/>
  <c r="AR78" i="2" s="1"/>
  <c r="AQ79" i="2"/>
  <c r="AQ78" i="2" s="1"/>
  <c r="AP79" i="2"/>
  <c r="AO79" i="2"/>
  <c r="AO78" i="2" s="1"/>
  <c r="AN79" i="2"/>
  <c r="AL79" i="2"/>
  <c r="AK79" i="2"/>
  <c r="AK78" i="2" s="1"/>
  <c r="AJ79" i="2"/>
  <c r="AJ78" i="2" s="1"/>
  <c r="AI79" i="2"/>
  <c r="AI78" i="2" s="1"/>
  <c r="AH79" i="2"/>
  <c r="AH78" i="2" s="1"/>
  <c r="AG79" i="2"/>
  <c r="AG78" i="2" s="1"/>
  <c r="AF79" i="2"/>
  <c r="AF78" i="2" s="1"/>
  <c r="AE79" i="2"/>
  <c r="AE78" i="2" s="1"/>
  <c r="AD79" i="2"/>
  <c r="AC79" i="2"/>
  <c r="AC78" i="2" s="1"/>
  <c r="AB79" i="2"/>
  <c r="AB78" i="2" s="1"/>
  <c r="AA79" i="2"/>
  <c r="AA78" i="2" s="1"/>
  <c r="Z79" i="2"/>
  <c r="X79" i="2"/>
  <c r="X78" i="2" s="1"/>
  <c r="W79" i="2"/>
  <c r="W78" i="2" s="1"/>
  <c r="V79" i="2"/>
  <c r="V78" i="2" s="1"/>
  <c r="U79" i="2"/>
  <c r="U78" i="2" s="1"/>
  <c r="T79" i="2"/>
  <c r="T78" i="2" s="1"/>
  <c r="S79" i="2"/>
  <c r="S78" i="2" s="1"/>
  <c r="R79" i="2"/>
  <c r="R78" i="2" s="1"/>
  <c r="Q79" i="2"/>
  <c r="Q78" i="2" s="1"/>
  <c r="P79" i="2"/>
  <c r="P78" i="2" s="1"/>
  <c r="O79" i="2"/>
  <c r="O78" i="2" s="1"/>
  <c r="N79" i="2"/>
  <c r="N78" i="2" s="1"/>
  <c r="M79" i="2"/>
  <c r="M78" i="2" s="1"/>
  <c r="L79" i="2"/>
  <c r="L78" i="2" s="1"/>
  <c r="K79" i="2"/>
  <c r="K78" i="2" s="1"/>
  <c r="J79" i="2"/>
  <c r="J78" i="2" s="1"/>
  <c r="I79" i="2"/>
  <c r="I78" i="2" s="1"/>
  <c r="H79" i="2"/>
  <c r="H78" i="2" s="1"/>
  <c r="G79" i="2"/>
  <c r="G78" i="2" s="1"/>
  <c r="F79" i="2"/>
  <c r="C79" i="2"/>
  <c r="C78" i="2" s="1"/>
  <c r="BJ78" i="2"/>
  <c r="BF78" i="2"/>
  <c r="BC78" i="2"/>
  <c r="BB78" i="2"/>
  <c r="AX78" i="2"/>
  <c r="AU78" i="2"/>
  <c r="AT78" i="2"/>
  <c r="AP78" i="2"/>
  <c r="AL78" i="2"/>
  <c r="AD78" i="2"/>
  <c r="AM77" i="2"/>
  <c r="Y77" i="2"/>
  <c r="E77" i="2"/>
  <c r="AM76" i="2"/>
  <c r="Y76" i="2"/>
  <c r="E76" i="2"/>
  <c r="AM75" i="2"/>
  <c r="Y75" i="2"/>
  <c r="E75" i="2"/>
  <c r="AM74" i="2"/>
  <c r="Y74" i="2"/>
  <c r="E74" i="2"/>
  <c r="D74" i="2" s="1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C73" i="2"/>
  <c r="AM72" i="2"/>
  <c r="Y72" i="2"/>
  <c r="E72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C71" i="2"/>
  <c r="AM70" i="2"/>
  <c r="Y70" i="2"/>
  <c r="E70" i="2"/>
  <c r="AM69" i="2"/>
  <c r="Y69" i="2"/>
  <c r="E69" i="2"/>
  <c r="AM68" i="2"/>
  <c r="Y68" i="2"/>
  <c r="E68" i="2"/>
  <c r="AM67" i="2"/>
  <c r="Y67" i="2"/>
  <c r="E67" i="2"/>
  <c r="AM66" i="2"/>
  <c r="Y66" i="2"/>
  <c r="E66" i="2"/>
  <c r="BL65" i="2"/>
  <c r="BL64" i="2" s="1"/>
  <c r="BK65" i="2"/>
  <c r="BK64" i="2" s="1"/>
  <c r="BJ65" i="2"/>
  <c r="BI65" i="2"/>
  <c r="BI64" i="2" s="1"/>
  <c r="BH65" i="2"/>
  <c r="BH64" i="2" s="1"/>
  <c r="BG65" i="2"/>
  <c r="BG64" i="2" s="1"/>
  <c r="BF65" i="2"/>
  <c r="BF64" i="2" s="1"/>
  <c r="BF63" i="2" s="1"/>
  <c r="BE65" i="2"/>
  <c r="BE64" i="2" s="1"/>
  <c r="BD65" i="2"/>
  <c r="BD64" i="2" s="1"/>
  <c r="BC65" i="2"/>
  <c r="BC64" i="2" s="1"/>
  <c r="BB65" i="2"/>
  <c r="BB64" i="2" s="1"/>
  <c r="BA65" i="2"/>
  <c r="BA64" i="2" s="1"/>
  <c r="AZ65" i="2"/>
  <c r="AZ64" i="2" s="1"/>
  <c r="AY65" i="2"/>
  <c r="AY64" i="2" s="1"/>
  <c r="AX65" i="2"/>
  <c r="AX64" i="2" s="1"/>
  <c r="AX63" i="2" s="1"/>
  <c r="AW65" i="2"/>
  <c r="AW64" i="2" s="1"/>
  <c r="AV65" i="2"/>
  <c r="AV64" i="2" s="1"/>
  <c r="AU65" i="2"/>
  <c r="AU64" i="2" s="1"/>
  <c r="AT65" i="2"/>
  <c r="AT64" i="2" s="1"/>
  <c r="AS65" i="2"/>
  <c r="AS64" i="2" s="1"/>
  <c r="AR65" i="2"/>
  <c r="AR64" i="2" s="1"/>
  <c r="AQ65" i="2"/>
  <c r="AQ64" i="2" s="1"/>
  <c r="AP65" i="2"/>
  <c r="AP64" i="2" s="1"/>
  <c r="AP63" i="2" s="1"/>
  <c r="AO65" i="2"/>
  <c r="AO64" i="2" s="1"/>
  <c r="AN65" i="2"/>
  <c r="AL65" i="2"/>
  <c r="AL64" i="2" s="1"/>
  <c r="AK65" i="2"/>
  <c r="AK64" i="2" s="1"/>
  <c r="AJ65" i="2"/>
  <c r="AJ64" i="2" s="1"/>
  <c r="AI65" i="2"/>
  <c r="AI64" i="2" s="1"/>
  <c r="AH65" i="2"/>
  <c r="AH64" i="2" s="1"/>
  <c r="AG65" i="2"/>
  <c r="AG64" i="2" s="1"/>
  <c r="AG63" i="2" s="1"/>
  <c r="AF65" i="2"/>
  <c r="AF64" i="2" s="1"/>
  <c r="AE65" i="2"/>
  <c r="AD65" i="2"/>
  <c r="AD64" i="2" s="1"/>
  <c r="AC65" i="2"/>
  <c r="AC64" i="2" s="1"/>
  <c r="AC63" i="2" s="1"/>
  <c r="AB65" i="2"/>
  <c r="AB64" i="2" s="1"/>
  <c r="AA65" i="2"/>
  <c r="AA64" i="2" s="1"/>
  <c r="Z65" i="2"/>
  <c r="Z64" i="2" s="1"/>
  <c r="X65" i="2"/>
  <c r="X64" i="2" s="1"/>
  <c r="X63" i="2" s="1"/>
  <c r="W65" i="2"/>
  <c r="W64" i="2" s="1"/>
  <c r="V65" i="2"/>
  <c r="U65" i="2"/>
  <c r="U64" i="2" s="1"/>
  <c r="T65" i="2"/>
  <c r="T64" i="2" s="1"/>
  <c r="T63" i="2" s="1"/>
  <c r="S65" i="2"/>
  <c r="R65" i="2"/>
  <c r="Q65" i="2"/>
  <c r="Q64" i="2" s="1"/>
  <c r="P65" i="2"/>
  <c r="P64" i="2" s="1"/>
  <c r="P63" i="2" s="1"/>
  <c r="O65" i="2"/>
  <c r="O64" i="2" s="1"/>
  <c r="N65" i="2"/>
  <c r="M65" i="2"/>
  <c r="M64" i="2" s="1"/>
  <c r="L65" i="2"/>
  <c r="L64" i="2" s="1"/>
  <c r="L63" i="2" s="1"/>
  <c r="K65" i="2"/>
  <c r="J65" i="2"/>
  <c r="I65" i="2"/>
  <c r="I64" i="2" s="1"/>
  <c r="H65" i="2"/>
  <c r="H64" i="2" s="1"/>
  <c r="H63" i="2" s="1"/>
  <c r="G65" i="2"/>
  <c r="G64" i="2" s="1"/>
  <c r="F65" i="2"/>
  <c r="C65" i="2"/>
  <c r="C64" i="2" s="1"/>
  <c r="C63" i="2" s="1"/>
  <c r="BJ64" i="2"/>
  <c r="AE64" i="2"/>
  <c r="V64" i="2"/>
  <c r="S64" i="2"/>
  <c r="R64" i="2"/>
  <c r="R63" i="2" s="1"/>
  <c r="N64" i="2"/>
  <c r="K64" i="2"/>
  <c r="J64" i="2"/>
  <c r="F64" i="2"/>
  <c r="AO63" i="2"/>
  <c r="AM62" i="2"/>
  <c r="Y62" i="2"/>
  <c r="E62" i="2"/>
  <c r="AM61" i="2"/>
  <c r="Y61" i="2"/>
  <c r="E61" i="2"/>
  <c r="AM60" i="2"/>
  <c r="Y60" i="2"/>
  <c r="E60" i="2"/>
  <c r="AM59" i="2"/>
  <c r="Y59" i="2"/>
  <c r="E59" i="2"/>
  <c r="AM58" i="2"/>
  <c r="Y58" i="2"/>
  <c r="E58" i="2"/>
  <c r="AM57" i="2"/>
  <c r="Y57" i="2"/>
  <c r="E57" i="2"/>
  <c r="AM56" i="2"/>
  <c r="Y56" i="2"/>
  <c r="E56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C55" i="2"/>
  <c r="AM54" i="2"/>
  <c r="Y54" i="2"/>
  <c r="E54" i="2"/>
  <c r="AM53" i="2"/>
  <c r="Y53" i="2"/>
  <c r="E53" i="2"/>
  <c r="AM52" i="2"/>
  <c r="Y52" i="2"/>
  <c r="E52" i="2"/>
  <c r="AM51" i="2"/>
  <c r="Y51" i="2"/>
  <c r="E51" i="2"/>
  <c r="AM50" i="2"/>
  <c r="Y50" i="2"/>
  <c r="E50" i="2"/>
  <c r="AM49" i="2"/>
  <c r="Y49" i="2"/>
  <c r="E49" i="2"/>
  <c r="AM48" i="2"/>
  <c r="Y48" i="2"/>
  <c r="E48" i="2"/>
  <c r="AM47" i="2"/>
  <c r="Y47" i="2"/>
  <c r="E47" i="2"/>
  <c r="AM46" i="2"/>
  <c r="Y46" i="2"/>
  <c r="E46" i="2"/>
  <c r="AM45" i="2"/>
  <c r="Y45" i="2"/>
  <c r="E45" i="2"/>
  <c r="BL44" i="2"/>
  <c r="BK44" i="2"/>
  <c r="BJ44" i="2"/>
  <c r="BI44" i="2"/>
  <c r="BH44" i="2"/>
  <c r="BG44" i="2"/>
  <c r="BG33" i="2" s="1"/>
  <c r="BF44" i="2"/>
  <c r="BE44" i="2"/>
  <c r="BE33" i="2" s="1"/>
  <c r="BD44" i="2"/>
  <c r="BC44" i="2"/>
  <c r="BB44" i="2"/>
  <c r="BA44" i="2"/>
  <c r="AZ44" i="2"/>
  <c r="AY44" i="2"/>
  <c r="AY33" i="2" s="1"/>
  <c r="AX44" i="2"/>
  <c r="AW44" i="2"/>
  <c r="AV44" i="2"/>
  <c r="AV33" i="2" s="1"/>
  <c r="AU44" i="2"/>
  <c r="AU33" i="2" s="1"/>
  <c r="AT44" i="2"/>
  <c r="AS44" i="2"/>
  <c r="AR44" i="2"/>
  <c r="AQ44" i="2"/>
  <c r="AP44" i="2"/>
  <c r="AO44" i="2"/>
  <c r="AO33" i="2" s="1"/>
  <c r="AN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X44" i="2"/>
  <c r="W44" i="2"/>
  <c r="W33" i="2" s="1"/>
  <c r="V44" i="2"/>
  <c r="U44" i="2"/>
  <c r="U33" i="2" s="1"/>
  <c r="T44" i="2"/>
  <c r="S44" i="2"/>
  <c r="S33" i="2" s="1"/>
  <c r="R44" i="2"/>
  <c r="Q44" i="2"/>
  <c r="P44" i="2"/>
  <c r="O44" i="2"/>
  <c r="O33" i="2" s="1"/>
  <c r="N44" i="2"/>
  <c r="M44" i="2"/>
  <c r="M33" i="2" s="1"/>
  <c r="L44" i="2"/>
  <c r="K44" i="2"/>
  <c r="K33" i="2" s="1"/>
  <c r="J44" i="2"/>
  <c r="I44" i="2"/>
  <c r="I33" i="2" s="1"/>
  <c r="H44" i="2"/>
  <c r="H33" i="2" s="1"/>
  <c r="G44" i="2"/>
  <c r="G33" i="2" s="1"/>
  <c r="F44" i="2"/>
  <c r="C44" i="2"/>
  <c r="AM43" i="2"/>
  <c r="Y43" i="2"/>
  <c r="E43" i="2"/>
  <c r="AM42" i="2"/>
  <c r="Y42" i="2"/>
  <c r="E42" i="2"/>
  <c r="AM41" i="2"/>
  <c r="Y41" i="2"/>
  <c r="E41" i="2"/>
  <c r="AM40" i="2"/>
  <c r="Y40" i="2"/>
  <c r="E40" i="2"/>
  <c r="AM39" i="2"/>
  <c r="Y39" i="2"/>
  <c r="E39" i="2"/>
  <c r="AM38" i="2"/>
  <c r="Y38" i="2"/>
  <c r="E38" i="2"/>
  <c r="AM37" i="2"/>
  <c r="Y37" i="2"/>
  <c r="E37" i="2"/>
  <c r="AM36" i="2"/>
  <c r="Y36" i="2"/>
  <c r="E36" i="2"/>
  <c r="AM35" i="2"/>
  <c r="Y35" i="2"/>
  <c r="E35" i="2"/>
  <c r="AM34" i="2"/>
  <c r="Y34" i="2"/>
  <c r="E34" i="2"/>
  <c r="BL33" i="2"/>
  <c r="BK33" i="2"/>
  <c r="BI33" i="2"/>
  <c r="BH33" i="2"/>
  <c r="BD33" i="2"/>
  <c r="BC33" i="2"/>
  <c r="BA33" i="2"/>
  <c r="AZ33" i="2"/>
  <c r="AW33" i="2"/>
  <c r="AS33" i="2"/>
  <c r="AR33" i="2"/>
  <c r="AQ33" i="2"/>
  <c r="AN33" i="2"/>
  <c r="AK33" i="2"/>
  <c r="AJ33" i="2"/>
  <c r="AI33" i="2"/>
  <c r="AG33" i="2"/>
  <c r="AF33" i="2"/>
  <c r="AE33" i="2"/>
  <c r="AC33" i="2"/>
  <c r="AB33" i="2"/>
  <c r="AA33" i="2"/>
  <c r="X33" i="2"/>
  <c r="V33" i="2"/>
  <c r="T33" i="2"/>
  <c r="R33" i="2"/>
  <c r="Q33" i="2"/>
  <c r="P33" i="2"/>
  <c r="N33" i="2"/>
  <c r="L33" i="2"/>
  <c r="J33" i="2"/>
  <c r="F33" i="2"/>
  <c r="C33" i="2"/>
  <c r="AM32" i="2"/>
  <c r="Y32" i="2"/>
  <c r="E32" i="2"/>
  <c r="AM31" i="2"/>
  <c r="Y31" i="2"/>
  <c r="E31" i="2"/>
  <c r="AM30" i="2"/>
  <c r="Y30" i="2"/>
  <c r="E30" i="2"/>
  <c r="AM29" i="2"/>
  <c r="Y29" i="2"/>
  <c r="E29" i="2"/>
  <c r="AM28" i="2"/>
  <c r="Y28" i="2"/>
  <c r="E28" i="2"/>
  <c r="BL27" i="2"/>
  <c r="BL26" i="2" s="1"/>
  <c r="BK27" i="2"/>
  <c r="BK26" i="2" s="1"/>
  <c r="BJ27" i="2"/>
  <c r="BJ26" i="2" s="1"/>
  <c r="BI27" i="2"/>
  <c r="BI26" i="2" s="1"/>
  <c r="BH27" i="2"/>
  <c r="BH26" i="2" s="1"/>
  <c r="BG27" i="2"/>
  <c r="BG26" i="2" s="1"/>
  <c r="BF27" i="2"/>
  <c r="BF26" i="2" s="1"/>
  <c r="BE27" i="2"/>
  <c r="BD27" i="2"/>
  <c r="BC27" i="2"/>
  <c r="BB27" i="2"/>
  <c r="BB26" i="2" s="1"/>
  <c r="BA27" i="2"/>
  <c r="BA26" i="2" s="1"/>
  <c r="AZ27" i="2"/>
  <c r="AZ26" i="2" s="1"/>
  <c r="AY27" i="2"/>
  <c r="AY26" i="2" s="1"/>
  <c r="AX27" i="2"/>
  <c r="AX26" i="2" s="1"/>
  <c r="AW27" i="2"/>
  <c r="AW26" i="2" s="1"/>
  <c r="AV27" i="2"/>
  <c r="AV26" i="2" s="1"/>
  <c r="AU27" i="2"/>
  <c r="AT27" i="2"/>
  <c r="AT26" i="2" s="1"/>
  <c r="AS27" i="2"/>
  <c r="AR27" i="2"/>
  <c r="AR26" i="2" s="1"/>
  <c r="AQ27" i="2"/>
  <c r="AQ26" i="2" s="1"/>
  <c r="AP27" i="2"/>
  <c r="AO27" i="2"/>
  <c r="AO26" i="2" s="1"/>
  <c r="AN27" i="2"/>
  <c r="AN26" i="2" s="1"/>
  <c r="AL27" i="2"/>
  <c r="AL26" i="2" s="1"/>
  <c r="AK27" i="2"/>
  <c r="AK26" i="2" s="1"/>
  <c r="AJ27" i="2"/>
  <c r="AJ26" i="2" s="1"/>
  <c r="AI27" i="2"/>
  <c r="AI26" i="2" s="1"/>
  <c r="AH27" i="2"/>
  <c r="AH26" i="2" s="1"/>
  <c r="AG27" i="2"/>
  <c r="AF27" i="2"/>
  <c r="AE27" i="2"/>
  <c r="AE26" i="2" s="1"/>
  <c r="AD27" i="2"/>
  <c r="AD26" i="2" s="1"/>
  <c r="AC27" i="2"/>
  <c r="AC26" i="2" s="1"/>
  <c r="AB27" i="2"/>
  <c r="AA27" i="2"/>
  <c r="AA26" i="2" s="1"/>
  <c r="Z27" i="2"/>
  <c r="X27" i="2"/>
  <c r="X26" i="2" s="1"/>
  <c r="W27" i="2"/>
  <c r="W26" i="2" s="1"/>
  <c r="V27" i="2"/>
  <c r="V26" i="2" s="1"/>
  <c r="U27" i="2"/>
  <c r="U26" i="2" s="1"/>
  <c r="T27" i="2"/>
  <c r="T26" i="2" s="1"/>
  <c r="S27" i="2"/>
  <c r="S26" i="2" s="1"/>
  <c r="R27" i="2"/>
  <c r="R26" i="2" s="1"/>
  <c r="Q27" i="2"/>
  <c r="Q26" i="2" s="1"/>
  <c r="P27" i="2"/>
  <c r="P26" i="2" s="1"/>
  <c r="O27" i="2"/>
  <c r="N27" i="2"/>
  <c r="N26" i="2" s="1"/>
  <c r="M27" i="2"/>
  <c r="M26" i="2" s="1"/>
  <c r="L27" i="2"/>
  <c r="K27" i="2"/>
  <c r="K26" i="2" s="1"/>
  <c r="J27" i="2"/>
  <c r="J26" i="2" s="1"/>
  <c r="I27" i="2"/>
  <c r="I26" i="2" s="1"/>
  <c r="H27" i="2"/>
  <c r="H26" i="2" s="1"/>
  <c r="G27" i="2"/>
  <c r="G26" i="2" s="1"/>
  <c r="F27" i="2"/>
  <c r="C27" i="2"/>
  <c r="C26" i="2" s="1"/>
  <c r="BE26" i="2"/>
  <c r="BD26" i="2"/>
  <c r="BC26" i="2"/>
  <c r="AU26" i="2"/>
  <c r="AS26" i="2"/>
  <c r="AG26" i="2"/>
  <c r="AF26" i="2"/>
  <c r="AB26" i="2"/>
  <c r="O26" i="2"/>
  <c r="L26" i="2"/>
  <c r="AM25" i="2"/>
  <c r="Y25" i="2"/>
  <c r="E25" i="2"/>
  <c r="AM24" i="2"/>
  <c r="Y24" i="2"/>
  <c r="E24" i="2"/>
  <c r="AM23" i="2"/>
  <c r="Y23" i="2"/>
  <c r="E23" i="2"/>
  <c r="AM22" i="2"/>
  <c r="Y22" i="2"/>
  <c r="E22" i="2"/>
  <c r="BL21" i="2"/>
  <c r="BK21" i="2"/>
  <c r="BJ21" i="2"/>
  <c r="BI21" i="2"/>
  <c r="BH21" i="2"/>
  <c r="BG21" i="2"/>
  <c r="BF21" i="2"/>
  <c r="BE21" i="2"/>
  <c r="BD21" i="2"/>
  <c r="BC21" i="2"/>
  <c r="BC20" i="2" s="1"/>
  <c r="BB21" i="2"/>
  <c r="BA21" i="2"/>
  <c r="AZ21" i="2"/>
  <c r="AY21" i="2"/>
  <c r="AX21" i="2"/>
  <c r="AW21" i="2"/>
  <c r="AV21" i="2"/>
  <c r="AU21" i="2"/>
  <c r="AU20" i="2" s="1"/>
  <c r="AT21" i="2"/>
  <c r="AS21" i="2"/>
  <c r="AR21" i="2"/>
  <c r="AQ21" i="2"/>
  <c r="AP21" i="2"/>
  <c r="AO21" i="2"/>
  <c r="AN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AA20" i="2" s="1"/>
  <c r="Z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C21" i="2"/>
  <c r="O20" i="2"/>
  <c r="Q20" i="2" l="1"/>
  <c r="BD20" i="2"/>
  <c r="BH20" i="2"/>
  <c r="BL20" i="2"/>
  <c r="BL19" i="2" s="1"/>
  <c r="BL18" i="2" s="1"/>
  <c r="BL17" i="2" s="1"/>
  <c r="BL82" i="2" s="1"/>
  <c r="BE63" i="2"/>
  <c r="AV63" i="2"/>
  <c r="BL63" i="2"/>
  <c r="E79" i="2"/>
  <c r="K20" i="2"/>
  <c r="S20" i="2"/>
  <c r="AB20" i="2"/>
  <c r="AF20" i="2"/>
  <c r="AJ20" i="2"/>
  <c r="AW20" i="2"/>
  <c r="BE20" i="2"/>
  <c r="L20" i="2"/>
  <c r="L19" i="2" s="1"/>
  <c r="L18" i="2" s="1"/>
  <c r="L17" i="2" s="1"/>
  <c r="L82" i="2" s="1"/>
  <c r="T20" i="2"/>
  <c r="T19" i="2" s="1"/>
  <c r="T18" i="2" s="1"/>
  <c r="T17" i="2" s="1"/>
  <c r="T82" i="2" s="1"/>
  <c r="X20" i="2"/>
  <c r="X19" i="2" s="1"/>
  <c r="X18" i="2" s="1"/>
  <c r="X17" i="2" s="1"/>
  <c r="X82" i="2" s="1"/>
  <c r="AG20" i="2"/>
  <c r="AG19" i="2" s="1"/>
  <c r="AG18" i="2" s="1"/>
  <c r="AG17" i="2" s="1"/>
  <c r="AG82" i="2" s="1"/>
  <c r="AK20" i="2"/>
  <c r="D25" i="2"/>
  <c r="I20" i="2"/>
  <c r="U20" i="2"/>
  <c r="AY20" i="2"/>
  <c r="AN20" i="2"/>
  <c r="BI20" i="2"/>
  <c r="N63" i="2"/>
  <c r="G63" i="2"/>
  <c r="O63" i="2"/>
  <c r="O19" i="2" s="1"/>
  <c r="O18" i="2" s="1"/>
  <c r="O17" i="2" s="1"/>
  <c r="O82" i="2" s="1"/>
  <c r="W63" i="2"/>
  <c r="D66" i="2"/>
  <c r="D70" i="2"/>
  <c r="J20" i="2"/>
  <c r="N20" i="2"/>
  <c r="N19" i="2" s="1"/>
  <c r="R20" i="2"/>
  <c r="R19" i="2" s="1"/>
  <c r="V20" i="2"/>
  <c r="AE20" i="2"/>
  <c r="AI20" i="2"/>
  <c r="AR20" i="2"/>
  <c r="J63" i="2"/>
  <c r="Y73" i="2"/>
  <c r="A50" i="3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W20" i="2"/>
  <c r="W19" i="2" s="1"/>
  <c r="W18" i="2" s="1"/>
  <c r="W17" i="2" s="1"/>
  <c r="W82" i="2" s="1"/>
  <c r="BE19" i="2"/>
  <c r="BE18" i="2" s="1"/>
  <c r="BE17" i="2" s="1"/>
  <c r="BE82" i="2" s="1"/>
  <c r="AS20" i="2"/>
  <c r="G20" i="2"/>
  <c r="AO20" i="2"/>
  <c r="AO19" i="2" s="1"/>
  <c r="AO18" i="2" s="1"/>
  <c r="AO17" i="2" s="1"/>
  <c r="AO82" i="2" s="1"/>
  <c r="V63" i="2"/>
  <c r="AA63" i="2"/>
  <c r="AA19" i="2" s="1"/>
  <c r="AA18" i="2" s="1"/>
  <c r="AA17" i="2" s="1"/>
  <c r="AA82" i="2" s="1"/>
  <c r="AI63" i="2"/>
  <c r="AR63" i="2"/>
  <c r="AZ63" i="2"/>
  <c r="BD63" i="2"/>
  <c r="BH63" i="2"/>
  <c r="BH19" i="2" s="1"/>
  <c r="BH18" i="2" s="1"/>
  <c r="BH17" i="2" s="1"/>
  <c r="BH82" i="2" s="1"/>
  <c r="E73" i="2"/>
  <c r="BA20" i="2"/>
  <c r="AZ20" i="2"/>
  <c r="AZ19" i="2" s="1"/>
  <c r="AZ18" i="2" s="1"/>
  <c r="AZ17" i="2" s="1"/>
  <c r="AZ82" i="2" s="1"/>
  <c r="AV20" i="2"/>
  <c r="AV19" i="2" s="1"/>
  <c r="AV18" i="2" s="1"/>
  <c r="AV17" i="2" s="1"/>
  <c r="AV82" i="2" s="1"/>
  <c r="N18" i="2"/>
  <c r="N17" i="2" s="1"/>
  <c r="N82" i="2" s="1"/>
  <c r="E33" i="2"/>
  <c r="Y44" i="2"/>
  <c r="I63" i="2"/>
  <c r="I19" i="2" s="1"/>
  <c r="I18" i="2" s="1"/>
  <c r="I17" i="2" s="1"/>
  <c r="I82" i="2" s="1"/>
  <c r="M63" i="2"/>
  <c r="Q63" i="2"/>
  <c r="Q19" i="2" s="1"/>
  <c r="Q18" i="2" s="1"/>
  <c r="Q17" i="2" s="1"/>
  <c r="Q82" i="2" s="1"/>
  <c r="U63" i="2"/>
  <c r="AH63" i="2"/>
  <c r="AQ63" i="2"/>
  <c r="AY63" i="2"/>
  <c r="AY19" i="2" s="1"/>
  <c r="AY18" i="2" s="1"/>
  <c r="AY17" i="2" s="1"/>
  <c r="AY82" i="2" s="1"/>
  <c r="BG63" i="2"/>
  <c r="C20" i="2"/>
  <c r="C19" i="2" s="1"/>
  <c r="C18" i="2" s="1"/>
  <c r="C17" i="2" s="1"/>
  <c r="C82" i="2" s="1"/>
  <c r="Y79" i="2"/>
  <c r="G19" i="2"/>
  <c r="G18" i="2" s="1"/>
  <c r="G17" i="2" s="1"/>
  <c r="G82" i="2" s="1"/>
  <c r="H20" i="2"/>
  <c r="H19" i="2" s="1"/>
  <c r="H18" i="2" s="1"/>
  <c r="H17" i="2" s="1"/>
  <c r="H82" i="2" s="1"/>
  <c r="P20" i="2"/>
  <c r="P19" i="2" s="1"/>
  <c r="P18" i="2" s="1"/>
  <c r="P17" i="2" s="1"/>
  <c r="P82" i="2" s="1"/>
  <c r="AC20" i="2"/>
  <c r="AM21" i="2"/>
  <c r="M20" i="2"/>
  <c r="AQ20" i="2"/>
  <c r="AQ19" i="2" s="1"/>
  <c r="AQ18" i="2" s="1"/>
  <c r="AQ17" i="2" s="1"/>
  <c r="AQ82" i="2" s="1"/>
  <c r="BG20" i="2"/>
  <c r="BD19" i="2"/>
  <c r="BD18" i="2" s="1"/>
  <c r="BD17" i="2" s="1"/>
  <c r="BD82" i="2" s="1"/>
  <c r="E27" i="2"/>
  <c r="AW63" i="2"/>
  <c r="AW19" i="2" s="1"/>
  <c r="AW18" i="2" s="1"/>
  <c r="AW17" i="2" s="1"/>
  <c r="AW82" i="2" s="1"/>
  <c r="F78" i="2"/>
  <c r="E78" i="2" s="1"/>
  <c r="D29" i="2"/>
  <c r="D69" i="2"/>
  <c r="D77" i="2"/>
  <c r="D80" i="2"/>
  <c r="D28" i="2"/>
  <c r="D32" i="2"/>
  <c r="D47" i="2"/>
  <c r="D51" i="2"/>
  <c r="D56" i="2"/>
  <c r="D60" i="2"/>
  <c r="D68" i="2"/>
  <c r="D76" i="2"/>
  <c r="D67" i="2"/>
  <c r="D75" i="2"/>
  <c r="E21" i="2"/>
  <c r="R18" i="2"/>
  <c r="R17" i="2" s="1"/>
  <c r="R82" i="2" s="1"/>
  <c r="D22" i="2"/>
  <c r="D23" i="2"/>
  <c r="Y27" i="2"/>
  <c r="D30" i="2"/>
  <c r="D35" i="2"/>
  <c r="D39" i="2"/>
  <c r="D43" i="2"/>
  <c r="AM44" i="2"/>
  <c r="D48" i="2"/>
  <c r="D52" i="2"/>
  <c r="AC19" i="2"/>
  <c r="AC18" i="2" s="1"/>
  <c r="AC17" i="2" s="1"/>
  <c r="AC82" i="2" s="1"/>
  <c r="AK63" i="2"/>
  <c r="AK19" i="2" s="1"/>
  <c r="AK18" i="2" s="1"/>
  <c r="AK17" i="2" s="1"/>
  <c r="AK82" i="2" s="1"/>
  <c r="E71" i="2"/>
  <c r="M19" i="2"/>
  <c r="M18" i="2" s="1"/>
  <c r="M17" i="2" s="1"/>
  <c r="M82" i="2" s="1"/>
  <c r="U19" i="2"/>
  <c r="U18" i="2" s="1"/>
  <c r="U17" i="2" s="1"/>
  <c r="U82" i="2" s="1"/>
  <c r="D34" i="2"/>
  <c r="E44" i="2"/>
  <c r="D46" i="2"/>
  <c r="D50" i="2"/>
  <c r="D54" i="2"/>
  <c r="AM55" i="2"/>
  <c r="AT33" i="2"/>
  <c r="AX33" i="2"/>
  <c r="BB33" i="2"/>
  <c r="BB20" i="2" s="1"/>
  <c r="BF33" i="2"/>
  <c r="BF20" i="2" s="1"/>
  <c r="BF19" i="2" s="1"/>
  <c r="BF18" i="2" s="1"/>
  <c r="BF17" i="2" s="1"/>
  <c r="BF82" i="2" s="1"/>
  <c r="BJ33" i="2"/>
  <c r="BJ20" i="2" s="1"/>
  <c r="D59" i="2"/>
  <c r="AM71" i="2"/>
  <c r="Y21" i="2"/>
  <c r="BK20" i="2"/>
  <c r="D24" i="2"/>
  <c r="AM27" i="2"/>
  <c r="D31" i="2"/>
  <c r="D36" i="2"/>
  <c r="D40" i="2"/>
  <c r="D45" i="2"/>
  <c r="D49" i="2"/>
  <c r="D53" i="2"/>
  <c r="Y55" i="2"/>
  <c r="AD33" i="2"/>
  <c r="AD20" i="2" s="1"/>
  <c r="AH33" i="2"/>
  <c r="AH20" i="2" s="1"/>
  <c r="AH19" i="2" s="1"/>
  <c r="AH18" i="2" s="1"/>
  <c r="AH17" i="2" s="1"/>
  <c r="AH82" i="2" s="1"/>
  <c r="AL33" i="2"/>
  <c r="AL20" i="2" s="1"/>
  <c r="K63" i="2"/>
  <c r="K19" i="2" s="1"/>
  <c r="K18" i="2" s="1"/>
  <c r="K17" i="2" s="1"/>
  <c r="K82" i="2" s="1"/>
  <c r="S63" i="2"/>
  <c r="S19" i="2" s="1"/>
  <c r="S18" i="2" s="1"/>
  <c r="S17" i="2" s="1"/>
  <c r="S82" i="2" s="1"/>
  <c r="AB63" i="2"/>
  <c r="AF63" i="2"/>
  <c r="AF19" i="2" s="1"/>
  <c r="AF18" i="2" s="1"/>
  <c r="AF17" i="2" s="1"/>
  <c r="AF82" i="2" s="1"/>
  <c r="AJ63" i="2"/>
  <c r="AJ19" i="2" s="1"/>
  <c r="AJ18" i="2" s="1"/>
  <c r="AJ17" i="2" s="1"/>
  <c r="AJ82" i="2" s="1"/>
  <c r="AS63" i="2"/>
  <c r="AS19" i="2" s="1"/>
  <c r="AS18" i="2" s="1"/>
  <c r="AS17" i="2" s="1"/>
  <c r="AS82" i="2" s="1"/>
  <c r="BA63" i="2"/>
  <c r="BA19" i="2" s="1"/>
  <c r="BA18" i="2" s="1"/>
  <c r="BA17" i="2" s="1"/>
  <c r="BA82" i="2" s="1"/>
  <c r="BI63" i="2"/>
  <c r="BI19" i="2" s="1"/>
  <c r="BI18" i="2" s="1"/>
  <c r="BI17" i="2" s="1"/>
  <c r="BI82" i="2" s="1"/>
  <c r="Y71" i="2"/>
  <c r="D71" i="2" s="1"/>
  <c r="Z78" i="2"/>
  <c r="Y78" i="2" s="1"/>
  <c r="AB19" i="2"/>
  <c r="AB18" i="2" s="1"/>
  <c r="AB17" i="2" s="1"/>
  <c r="AB82" i="2" s="1"/>
  <c r="AT20" i="2"/>
  <c r="AX20" i="2"/>
  <c r="AX19" i="2" s="1"/>
  <c r="AX18" i="2" s="1"/>
  <c r="AX17" i="2" s="1"/>
  <c r="AX82" i="2" s="1"/>
  <c r="F26" i="2"/>
  <c r="E26" i="2" s="1"/>
  <c r="Z26" i="2"/>
  <c r="Y26" i="2" s="1"/>
  <c r="AP26" i="2"/>
  <c r="AM26" i="2" s="1"/>
  <c r="Z33" i="2"/>
  <c r="AP33" i="2"/>
  <c r="D38" i="2"/>
  <c r="D42" i="2"/>
  <c r="E55" i="2"/>
  <c r="D58" i="2"/>
  <c r="D62" i="2"/>
  <c r="AE63" i="2"/>
  <c r="AE19" i="2" s="1"/>
  <c r="AE18" i="2" s="1"/>
  <c r="AE17" i="2" s="1"/>
  <c r="AE82" i="2" s="1"/>
  <c r="AU63" i="2"/>
  <c r="AU19" i="2" s="1"/>
  <c r="AU18" i="2" s="1"/>
  <c r="AU17" i="2" s="1"/>
  <c r="AU82" i="2" s="1"/>
  <c r="BC63" i="2"/>
  <c r="BC19" i="2" s="1"/>
  <c r="BC18" i="2" s="1"/>
  <c r="BC17" i="2" s="1"/>
  <c r="BC82" i="2" s="1"/>
  <c r="BK63" i="2"/>
  <c r="AM73" i="2"/>
  <c r="AN78" i="2"/>
  <c r="AM78" i="2" s="1"/>
  <c r="AM79" i="2"/>
  <c r="D79" i="2" s="1"/>
  <c r="D37" i="2"/>
  <c r="D41" i="2"/>
  <c r="D57" i="2"/>
  <c r="D61" i="2"/>
  <c r="Z63" i="2"/>
  <c r="Y64" i="2"/>
  <c r="AN64" i="2"/>
  <c r="AM65" i="2"/>
  <c r="D72" i="2"/>
  <c r="F63" i="2"/>
  <c r="E64" i="2"/>
  <c r="AD63" i="2"/>
  <c r="AL63" i="2"/>
  <c r="AT63" i="2"/>
  <c r="BB63" i="2"/>
  <c r="BJ63" i="2"/>
  <c r="E65" i="2"/>
  <c r="Y65" i="2"/>
  <c r="D27" i="2" l="1"/>
  <c r="BG19" i="2"/>
  <c r="BG18" i="2" s="1"/>
  <c r="BG17" i="2" s="1"/>
  <c r="BG82" i="2" s="1"/>
  <c r="V19" i="2"/>
  <c r="V18" i="2" s="1"/>
  <c r="V17" i="2" s="1"/>
  <c r="V82" i="2" s="1"/>
  <c r="AL19" i="2"/>
  <c r="AL18" i="2" s="1"/>
  <c r="AL17" i="2" s="1"/>
  <c r="AL82" i="2" s="1"/>
  <c r="D73" i="2"/>
  <c r="J19" i="2"/>
  <c r="J18" i="2" s="1"/>
  <c r="J17" i="2" s="1"/>
  <c r="J82" i="2" s="1"/>
  <c r="AR19" i="2"/>
  <c r="AR18" i="2" s="1"/>
  <c r="AR17" i="2" s="1"/>
  <c r="AR82" i="2" s="1"/>
  <c r="AD19" i="2"/>
  <c r="AD18" i="2" s="1"/>
  <c r="AD17" i="2" s="1"/>
  <c r="AD82" i="2" s="1"/>
  <c r="AI19" i="2"/>
  <c r="AI18" i="2" s="1"/>
  <c r="AI17" i="2" s="1"/>
  <c r="AI82" i="2" s="1"/>
  <c r="E63" i="2"/>
  <c r="BK19" i="2"/>
  <c r="BK18" i="2" s="1"/>
  <c r="BK17" i="2" s="1"/>
  <c r="BK82" i="2" s="1"/>
  <c r="AM33" i="2"/>
  <c r="BJ19" i="2"/>
  <c r="BJ18" i="2" s="1"/>
  <c r="BJ17" i="2" s="1"/>
  <c r="BJ82" i="2" s="1"/>
  <c r="D21" i="2"/>
  <c r="D78" i="2"/>
  <c r="D26" i="2"/>
  <c r="D55" i="2"/>
  <c r="Y33" i="2"/>
  <c r="D44" i="2"/>
  <c r="AN63" i="2"/>
  <c r="AM64" i="2"/>
  <c r="D64" i="2" s="1"/>
  <c r="AP20" i="2"/>
  <c r="D65" i="2"/>
  <c r="Z20" i="2"/>
  <c r="AT19" i="2"/>
  <c r="AT18" i="2" s="1"/>
  <c r="AT17" i="2" s="1"/>
  <c r="AT82" i="2" s="1"/>
  <c r="Y63" i="2"/>
  <c r="F20" i="2"/>
  <c r="BB19" i="2"/>
  <c r="BB18" i="2" s="1"/>
  <c r="BB17" i="2" s="1"/>
  <c r="BB82" i="2" s="1"/>
  <c r="D33" i="2" l="1"/>
  <c r="Y20" i="2"/>
  <c r="Z19" i="2"/>
  <c r="AM63" i="2"/>
  <c r="D63" i="2" s="1"/>
  <c r="AN19" i="2"/>
  <c r="E20" i="2"/>
  <c r="F19" i="2"/>
  <c r="AP19" i="2"/>
  <c r="AP18" i="2" s="1"/>
  <c r="AP17" i="2" s="1"/>
  <c r="AP82" i="2" s="1"/>
  <c r="AM20" i="2"/>
  <c r="D20" i="2" l="1"/>
  <c r="E19" i="2"/>
  <c r="F18" i="2"/>
  <c r="Y19" i="2"/>
  <c r="Z18" i="2"/>
  <c r="AN18" i="2"/>
  <c r="AM19" i="2"/>
  <c r="F17" i="2" l="1"/>
  <c r="E18" i="2"/>
  <c r="AM18" i="2"/>
  <c r="AN17" i="2"/>
  <c r="D19" i="2"/>
  <c r="Y18" i="2"/>
  <c r="Z17" i="2"/>
  <c r="Y17" i="2" l="1"/>
  <c r="Y82" i="2" s="1"/>
  <c r="Z82" i="2"/>
  <c r="AM17" i="2"/>
  <c r="AM82" i="2" s="1"/>
  <c r="AN82" i="2"/>
  <c r="E17" i="2"/>
  <c r="E82" i="2" s="1"/>
  <c r="F82" i="2"/>
  <c r="D18" i="2"/>
  <c r="D17" i="2" l="1"/>
  <c r="D82" i="2" s="1"/>
</calcChain>
</file>

<file path=xl/sharedStrings.xml><?xml version="1.0" encoding="utf-8"?>
<sst xmlns="http://schemas.openxmlformats.org/spreadsheetml/2006/main" count="599" uniqueCount="416">
  <si>
    <t xml:space="preserve">     I.  НИЙТ ЗАРЛАГА ба ЦЭВЭР ЗЭЭЛИЙН ДЇН</t>
  </si>
  <si>
    <t xml:space="preserve">             II.  НИЙТ ЗАРЛАГЫН ДЇН</t>
  </si>
  <si>
    <t xml:space="preserve">                IV. УРСГАЛ ЗАРДЛЫН ДЇН</t>
  </si>
  <si>
    <t xml:space="preserve">                   Бараа, їйлчилгээний зардал</t>
  </si>
  <si>
    <t xml:space="preserve">                      Цалин, хєлс болон нэмэгдэл урамшил</t>
  </si>
  <si>
    <t xml:space="preserve">                         Їндсэн цалин</t>
  </si>
  <si>
    <t xml:space="preserve">                         Нэмэгдэл</t>
  </si>
  <si>
    <t xml:space="preserve">                         Гэрээт ажлын цалин</t>
  </si>
  <si>
    <t xml:space="preserve">                         Унаа хоолны Хєнгєлєлт</t>
  </si>
  <si>
    <t xml:space="preserve">                      Ажил олгогчоос нийгмийн даатгалд тєлєх шимтгэл</t>
  </si>
  <si>
    <t xml:space="preserve">                         Тэтгэвэp, тэтгэмжийн даатгалын шимтгэл</t>
  </si>
  <si>
    <t xml:space="preserve">                            Тэтгэврийн даатгал</t>
  </si>
  <si>
    <t xml:space="preserve">                            Тэтгэмжийн даатгал</t>
  </si>
  <si>
    <t xml:space="preserve">                            ЇОМШ євчний даатгал</t>
  </si>
  <si>
    <t xml:space="preserve">                            Ажилгїйдлийн даатгал</t>
  </si>
  <si>
    <t xml:space="preserve">                            Эрїїл мэндийн даатгал</t>
  </si>
  <si>
    <t xml:space="preserve">                      Бараа, їйлчилгээний бусад зардал</t>
  </si>
  <si>
    <t xml:space="preserve">                         Бичиг хэрэг</t>
  </si>
  <si>
    <t xml:space="preserve">                         Гэрэл, цахилгаан</t>
  </si>
  <si>
    <t xml:space="preserve">                         Тїлш, халаалт</t>
  </si>
  <si>
    <t xml:space="preserve">                         Тээвэр, шатахуун</t>
  </si>
  <si>
    <t xml:space="preserve">                         Шуудан, холбоо, интернэтийн тєлбєр</t>
  </si>
  <si>
    <t xml:space="preserve">                         Цэвэр, бохир ус</t>
  </si>
  <si>
    <t xml:space="preserve">                         Дотоод албан томилолт</t>
  </si>
  <si>
    <t xml:space="preserve">                         Гадаад албан томилолт</t>
  </si>
  <si>
    <t xml:space="preserve">                         Ном, хэвлэл</t>
  </si>
  <si>
    <t xml:space="preserve">                         Хичээл, їйлдвэрлэлийн дадлага хийх</t>
  </si>
  <si>
    <t xml:space="preserve">                         Эд хогшил худалдан авах</t>
  </si>
  <si>
    <t xml:space="preserve">                            Багаж, техник, хэрэгсэл</t>
  </si>
  <si>
    <t xml:space="preserve">                            Тавилга</t>
  </si>
  <si>
    <t xml:space="preserve">                            Хєдєлмєр хамгааллын хэрэглэл</t>
  </si>
  <si>
    <t xml:space="preserve">                            Бага їнэтэй, тїргэн элэгдэх, ахуйн эд зїйлс</t>
  </si>
  <si>
    <t xml:space="preserve">                         Нормын хувцас, зєєлєн эдлэл</t>
  </si>
  <si>
    <t xml:space="preserve">                         Хоол, хїнс</t>
  </si>
  <si>
    <t xml:space="preserve">                         Эм, бэлдмэл, эмнэлгийн хэрэгсэл</t>
  </si>
  <si>
    <t xml:space="preserve">                         Урсгал засвар</t>
  </si>
  <si>
    <t xml:space="preserve">                         Зочин тєлєєлєгч хїлээн авах</t>
  </si>
  <si>
    <t xml:space="preserve">                         Байрны тїрээс</t>
  </si>
  <si>
    <t xml:space="preserve">                         Бусдаар гїйцэтгїїлсэн ажил, їйлчилгээний хєлс, тєлбєр хураамж</t>
  </si>
  <si>
    <t xml:space="preserve">                            Мэдээлэл, технологийн їйлчилгээ</t>
  </si>
  <si>
    <t xml:space="preserve">                            Бусдаар гїйцэтгїїлсэн ажил, їйлчилгээний тєлбєр, хураамж</t>
  </si>
  <si>
    <t xml:space="preserve">                            Аудит, баталгаажуулалт, зэрэглэл тогтоох</t>
  </si>
  <si>
    <t xml:space="preserve">                            Даатгалын їйлчилгээ</t>
  </si>
  <si>
    <t xml:space="preserve">                            Тээврийн хэрэгслийн оношилгоо</t>
  </si>
  <si>
    <t xml:space="preserve">                         Улсын мэдээллийн маягт хэвлэх, бэлтгэх</t>
  </si>
  <si>
    <t xml:space="preserve">                            Бараа їйлчилгээний бусад зардал</t>
  </si>
  <si>
    <t xml:space="preserve">                   Татаас ба уpсгал шилжїїлэг</t>
  </si>
  <si>
    <t xml:space="preserve">                      Єрх гэрт олгох шилжїїлэг</t>
  </si>
  <si>
    <t xml:space="preserve">                         Ажил олгогчоос олгох тэтгэмж, нэг удаагийн урамшуулал, дэмжлэг</t>
  </si>
  <si>
    <t xml:space="preserve">                            Тэтгэвэрт гарахад олгох нэг удаагийн мєнгєн тэтгэмж</t>
  </si>
  <si>
    <t xml:space="preserve">                            Нэг удаагийн тэтгэмж, шагнал, урамшуулал</t>
  </si>
  <si>
    <t xml:space="preserve">                            Бїтцийн єєрчлєлтєєр чєлєєлєгдсєн албан хаагчид олгох тэтгэмж</t>
  </si>
  <si>
    <t xml:space="preserve">                            Хєдєє орон нутагт тогтвор суурьшилтай ажилласан албан хаагчдад тєрєєс їзїїлэх дэмжлэг</t>
  </si>
  <si>
    <t xml:space="preserve">                            Ажил олгогчоос олгох тэтгэмж, урамшуулал</t>
  </si>
  <si>
    <t xml:space="preserve">                      Хїн амын тодорхой бїлэгт їзїїлэх дэмжлэг</t>
  </si>
  <si>
    <t xml:space="preserve">                         Тєрєєс иргэдэд олгох тэтгэмж, урамшуулал</t>
  </si>
  <si>
    <t xml:space="preserve">                      Тєлбєр, хураамж</t>
  </si>
  <si>
    <t xml:space="preserve">                         Газрын тєлбєр</t>
  </si>
  <si>
    <t xml:space="preserve">                         Тээврийн хэрэгслийн татвар</t>
  </si>
  <si>
    <t xml:space="preserve">                      Гадаад шилжїїлэг</t>
  </si>
  <si>
    <t xml:space="preserve">                         Засгийн газрын гадаад шилжїїлэг</t>
  </si>
  <si>
    <t xml:space="preserve">                ХЄРЄНГИЙН ЗАРДАЛ</t>
  </si>
  <si>
    <t xml:space="preserve">                   1. Дотоод хєрєнгє оруулалт</t>
  </si>
  <si>
    <t xml:space="preserve">                         Барилга байгууламж : ХО</t>
  </si>
  <si>
    <t xml:space="preserve">                         Тоног тєхєєрємж : ТТ</t>
  </si>
  <si>
    <t>Төлөвлөгөө /өссөн дүнгээр/</t>
  </si>
  <si>
    <t>Үзүүлэлт</t>
  </si>
  <si>
    <t>Гүйцэтгэл /өссөн дүнгээр/</t>
  </si>
  <si>
    <t>БЗД-1</t>
  </si>
  <si>
    <t>БЗД-2</t>
  </si>
  <si>
    <t>БЗД-3</t>
  </si>
  <si>
    <t>СБД-1</t>
  </si>
  <si>
    <t>СБД-2</t>
  </si>
  <si>
    <t>СХД-1</t>
  </si>
  <si>
    <t>СХД-2</t>
  </si>
  <si>
    <t>СХД-3</t>
  </si>
  <si>
    <t>БГД-1</t>
  </si>
  <si>
    <t>БГД-2</t>
  </si>
  <si>
    <t>ХУД-1</t>
  </si>
  <si>
    <t>ХУД-2</t>
  </si>
  <si>
    <t>ЧД-1</t>
  </si>
  <si>
    <t>ЧД-2</t>
  </si>
  <si>
    <t>ЗЦГ</t>
  </si>
  <si>
    <t>БХД</t>
  </si>
  <si>
    <t>БНД</t>
  </si>
  <si>
    <t>НД</t>
  </si>
  <si>
    <t>Нийт Улаанбаатар</t>
  </si>
  <si>
    <t>УБХЦГ</t>
  </si>
  <si>
    <t>Нийт ЦЕГ</t>
  </si>
  <si>
    <t>Гэрээт</t>
  </si>
  <si>
    <t>Техник ЗТөв</t>
  </si>
  <si>
    <t>Автобааз</t>
  </si>
  <si>
    <t>ОНАБХА-05</t>
  </si>
  <si>
    <t>ОНАБХА-805</t>
  </si>
  <si>
    <t>Холбоо</t>
  </si>
  <si>
    <t>ТЗЦХ</t>
  </si>
  <si>
    <t>ДҮГ</t>
  </si>
  <si>
    <t>Хамгаалалтын газар</t>
  </si>
  <si>
    <t>СХГ</t>
  </si>
  <si>
    <t>Сүүж-Уул</t>
  </si>
  <si>
    <t>ЦОНССТөв</t>
  </si>
  <si>
    <t>Дадлага сургалт төв</t>
  </si>
  <si>
    <t>Нийт аймаг</t>
  </si>
  <si>
    <t>Архангай</t>
  </si>
  <si>
    <t>Баян-Өлгий</t>
  </si>
  <si>
    <t>Баянхонгор</t>
  </si>
  <si>
    <t>Булган</t>
  </si>
  <si>
    <t>Говь-Алтай</t>
  </si>
  <si>
    <t>Дорноговь</t>
  </si>
  <si>
    <t>Замын-Үүд</t>
  </si>
  <si>
    <t>Дорнод</t>
  </si>
  <si>
    <t>Дундговь</t>
  </si>
  <si>
    <t>Завхан</t>
  </si>
  <si>
    <t>Өвөрхангай</t>
  </si>
  <si>
    <t>Хархорин</t>
  </si>
  <si>
    <t>Өмнөговь</t>
  </si>
  <si>
    <t>Сүхбаатар</t>
  </si>
  <si>
    <t>Сэлэнгэ</t>
  </si>
  <si>
    <t>Мандал</t>
  </si>
  <si>
    <t>Сайхан</t>
  </si>
  <si>
    <t>Төв</t>
  </si>
  <si>
    <t>Увс</t>
  </si>
  <si>
    <t>Ховд</t>
  </si>
  <si>
    <t>Хөвсгөл</t>
  </si>
  <si>
    <t>Хэнтий</t>
  </si>
  <si>
    <t>Дархан-Уул</t>
  </si>
  <si>
    <t>Орхон</t>
  </si>
  <si>
    <t>Говьсүмбэр</t>
  </si>
  <si>
    <t>Мөнгөн хөрөнгийн 2015 оны 01 -р сарын 01-ний үлдэгдэл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</si>
  <si>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</si>
  <si>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</si>
  <si>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</si>
  <si>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</si>
  <si>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</si>
  <si>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</si>
  <si>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</si>
  <si>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</si>
  <si>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</si>
  <si>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</si>
  <si>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</si>
  <si>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</si>
  <si>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</si>
  <si>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</si>
  <si>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</si>
  <si>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</si>
  <si>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Гэрээт алба</t>
  </si>
  <si>
    <t xml:space="preserve">ТАНИЛЦСАН: </t>
  </si>
  <si>
    <t>ХЯНАСАН:</t>
  </si>
  <si>
    <t>МЭДЭЭ ГАРГАСАН:</t>
  </si>
  <si>
    <t>ХҮЛЭЭН АВСАН:</t>
  </si>
  <si>
    <t>Мөнгөн хөрөнгийн 2014 оны 01-р сарын 01-ний үлдэгдэл</t>
  </si>
  <si>
    <t>Бусад байгууллага иргэдээс авах авлагын эхний үлдэгдэл</t>
  </si>
  <si>
    <t>Бусад байгууллага иргэдээс авах өглөгийн эхний үлдэгдэл</t>
  </si>
  <si>
    <t>I. ОРЛОГЫН ДҮН</t>
  </si>
  <si>
    <t>Тєрийн болон орон нутгийн ємчит бус этгээдээс авсан хандив тусламж</t>
  </si>
  <si>
    <t>Тєсвийн жилийн явцад УИХаас соёрхон баталсан ЗГ хоорондын гэрээ болон ОУбайгууллага</t>
  </si>
  <si>
    <t>ЗГНХ, Засаг даргын нєєц хєрєнгє тїїнтэй адилтгах ангилагдаагїй нєєц хєрєнгєнєєс</t>
  </si>
  <si>
    <t>Дээд шатны тєсвийн захирагчаас тєсєвт тусгагдсан тєсвєєс доод шатны тєсвийн захирагчид</t>
  </si>
  <si>
    <t>Тєсвийн байгууллагын їндсэн їйл ажиллагааны хїрээнд бий болсон нэмэлт орлого</t>
  </si>
  <si>
    <t>Тєсвийн урамшуулал</t>
  </si>
  <si>
    <t>Андуурсан орлого</t>
  </si>
  <si>
    <t>Ахмадын сангийн орлого</t>
  </si>
  <si>
    <t>Бусад байгууллага иргэдээс авах авлагын эцсийн үлдэгдэл</t>
  </si>
  <si>
    <t>Бусад байгууллага иргэдээс авах өглөгийн эцсийн үлдэгдэл</t>
  </si>
  <si>
    <t>Мөнгөн хөрөнгийн 2015 оны  01-р сарын 31-ний үлдэгдэл</t>
  </si>
  <si>
    <t>Байгууллагаас авах авлагын эцсийн үлдэгдэл</t>
  </si>
  <si>
    <t>Байгууллагад төлөх өглөгийн эцсийн үлдэгдэл</t>
  </si>
  <si>
    <t>ЦАГДААГИЙН ЕРӨНХИЙ ГАЗАР</t>
  </si>
  <si>
    <t>Л.СҮХЭЭ</t>
  </si>
  <si>
    <t>ЦЕГ-ЫН ЕРӨНХИЙ НЯГТЛАН БОДОГЧ, ЦАГДААГИЙН ХОШУУЧ</t>
  </si>
  <si>
    <t>Н.АЛТАНСҮХ</t>
  </si>
  <si>
    <t>САНХҮҮГИЙН АХЛАХ МЭРГЭЖИЛТЭН, ЦАГДААГИЙН ДЭСЛЭГЧ</t>
  </si>
  <si>
    <t>Б.ЭНХТУЯА</t>
  </si>
  <si>
    <t>ХУУЛЬ ЗҮЙН ЯАМНЫ ТӨРИЙН САНГИЙН МЭРГЭЖИЛТЭН</t>
  </si>
  <si>
    <t>Б.ДАВААЖАВ</t>
  </si>
  <si>
    <t>Хамтын ажиллагааны газар</t>
  </si>
  <si>
    <t>Дадлага сургалтын төв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</si>
  <si>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</si>
  <si>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</si>
  <si>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</si>
  <si>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</si>
  <si>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</si>
  <si>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</si>
  <si>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</si>
  <si>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</si>
  <si>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</si>
  <si>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</si>
  <si>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</si>
  <si>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</si>
  <si>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</si>
  <si>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</si>
  <si>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</si>
  <si>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Хичээл үйлдэрлэлийн дадлага</t>
  </si>
  <si>
    <t>Эдийн засгийн ангилал код</t>
  </si>
  <si>
    <t>Õàñàõ: òóõàéí ñàðä òºëºãäñºí ºãëºã, àâëàãà</t>
  </si>
  <si>
    <t>Íýìýõ: òóõàéí ñàðä øèíýýð ¿¿ññýí ºãëºã, àâëàãà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</si>
  <si>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</si>
  <si>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</si>
  <si>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</si>
  <si>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</si>
  <si>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</si>
  <si>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</si>
  <si>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</si>
  <si>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</si>
  <si>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</si>
  <si>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</si>
  <si>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</si>
  <si>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</si>
  <si>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</si>
  <si>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</si>
  <si>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</si>
  <si>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</si>
  <si>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</si>
  <si>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</si>
  <si>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</si>
  <si>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</si>
  <si>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</si>
  <si>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</si>
  <si>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</si>
  <si>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</si>
  <si>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</si>
  <si>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</si>
  <si>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</si>
  <si>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</si>
  <si>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</si>
  <si>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</si>
  <si>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</si>
  <si>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</si>
  <si>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</si>
  <si>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</si>
  <si>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</si>
  <si>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</si>
  <si>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</si>
  <si>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</si>
  <si>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</si>
  <si>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</si>
  <si>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</si>
  <si>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</si>
  <si>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</si>
  <si>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</si>
  <si>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</si>
  <si>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</si>
  <si>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</si>
  <si>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</si>
  <si>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</si>
  <si>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</si>
  <si>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</si>
  <si>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</si>
  <si>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</si>
  <si>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</si>
  <si>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</si>
  <si>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</si>
  <si>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</si>
  <si>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</si>
  <si>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</si>
  <si>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</si>
  <si>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</si>
  <si>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</si>
  <si>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</si>
  <si>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</si>
  <si>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</si>
  <si>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</si>
  <si>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</si>
  <si>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</si>
  <si>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</si>
  <si>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</si>
  <si>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</si>
  <si>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</si>
  <si>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</si>
  <si>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</si>
  <si>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</si>
  <si>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</si>
  <si>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</si>
  <si>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</si>
  <si>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</si>
  <si>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</si>
  <si>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</si>
  <si>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</si>
  <si>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</si>
  <si>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</si>
  <si>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</si>
  <si>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</si>
  <si>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</si>
  <si>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</si>
  <si>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</si>
  <si>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</si>
  <si>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</si>
  <si>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</si>
  <si>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</si>
  <si>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</si>
  <si>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</si>
  <si>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</si>
  <si>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</si>
  <si>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</si>
  <si>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</si>
  <si>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</si>
  <si>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>САНХҮҮ, ХАНГАМЖИЙН ГАЗРЫН ДАРГА, ТУСЛАХ КОМИССАР</t>
  </si>
  <si>
    <t>Баянзүрх дүүргийн цагдаагийн 1- хэлтэс</t>
  </si>
  <si>
    <t>Баянзүрх дүүргийн цагдаагийн 2- хэлтэс</t>
  </si>
  <si>
    <t>Баянзүрх дүүргийн цагдаагийн 3- хэлтэс</t>
  </si>
  <si>
    <t>Сүхбаатар дүүргийн цагдаагийн 1-р хэлтэс</t>
  </si>
  <si>
    <t>Сүхбаатар дүүргийн цагдаагийн 2-р хэлтэс</t>
  </si>
  <si>
    <t>Сонгинохайрхан дүүргийн цагдаагийн 1-р хэлтэс</t>
  </si>
  <si>
    <t>Сонгинохайрхан дүүргийн цагдаагийн 2-р хэлтэс</t>
  </si>
  <si>
    <t>Сонгинохайрхан дүүргийн цагдаагийн 3-р хэлтэс</t>
  </si>
  <si>
    <t>Баянгол дүүргийн цагдаагийн 1-р хэлтэс</t>
  </si>
  <si>
    <t>Баянгол дүүргийн цагдаагийн 2-р хэлтэс</t>
  </si>
  <si>
    <t>Хан-уул дүүргийн цагдаагийн 2-р хэлтэс</t>
  </si>
  <si>
    <t>Хан-уул дүүргийн цагдаагийн 1-р хэлтэс</t>
  </si>
  <si>
    <t>Чингэлтэй дүүргийн цагдаагийн 1-р хэлтэс</t>
  </si>
  <si>
    <t>Чингэлтэй дүүргийн цагдаагийн 2-р хэлтэс</t>
  </si>
  <si>
    <t>Нийслэлийн замын цагдаагийн газар</t>
  </si>
  <si>
    <t>Улаанбаатар хотын цагдаагийн газар</t>
  </si>
  <si>
    <t>Багахангай дүүргийн цагдаагийн тасаг</t>
  </si>
  <si>
    <t>Багануур дүүргийн цагдаагийн хэлтэс</t>
  </si>
  <si>
    <t>Налайх дүүргийн цагдаагийн хэлтэс</t>
  </si>
  <si>
    <t>Техник засварын төв</t>
  </si>
  <si>
    <t>ОНАБХ хамгаалалтын 2-р газар</t>
  </si>
  <si>
    <t>Холбоо хэлтэс</t>
  </si>
  <si>
    <t>ОНАБХ хамгаалалтын 3-р газар</t>
  </si>
  <si>
    <t>Төмөр замын цагдаагийн хэлтэс</t>
  </si>
  <si>
    <t>Дэмжлэг үзүүлэх газар</t>
  </si>
  <si>
    <t>ОНАБХ хамгаалалтын 1-р газар</t>
  </si>
  <si>
    <t>Санхүү хангамжийн газар</t>
  </si>
  <si>
    <t>Сүүж-уул сэргээн засах сувилал</t>
  </si>
  <si>
    <t>ЦЕГ-ЫН НЭМЭЛТ ТӨСВИЙН ГҮЙЦЭТГЭЛИЙН 2015 ОНЫ ЭХНИЙ 04 САРЫН НЭГТГЭСЭН МЭДЭЭ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</si>
  <si>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</si>
  <si>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</si>
  <si>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</si>
  <si>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</si>
  <si>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</si>
  <si>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</si>
  <si>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Унаа хоолны Хєнгєлєлт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</si>
  <si>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</si>
  <si>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</si>
  <si>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</si>
  <si>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</si>
  <si>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</si>
  <si>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</si>
  <si>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</si>
  <si>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</si>
  <si>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</si>
  <si>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</si>
  <si>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</si>
  <si>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</si>
  <si>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</si>
  <si>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</si>
  <si>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</si>
  <si>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</si>
  <si>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Ном, хэвлэл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</si>
  <si>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</si>
  <si>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</si>
  <si>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</si>
  <si>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</si>
  <si>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</si>
  <si>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</si>
  <si>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</si>
  <si>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Тавилга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</si>
  <si>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</si>
  <si>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</si>
  <si>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</si>
  <si>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Гадаад албан томилолт</t>
  </si>
  <si>
    <t xml:space="preserve">                                          Дотоод албан томилолт</t>
  </si>
  <si>
    <t xml:space="preserve">                                          Зочин тєлєєлєгч хїлээн авах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</si>
  <si>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</si>
  <si>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</si>
  <si>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Аудит, баталгаажуулалт, зэрэглэл тогтоох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</si>
  <si>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</si>
  <si>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</si>
  <si>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</si>
  <si>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</si>
  <si>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</si>
  <si>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</si>
  <si>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</si>
  <si>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</si>
  <si>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</si>
  <si>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</si>
  <si>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</si>
  <si>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</si>
  <si>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</si>
  <si>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</si>
  <si>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Тєрєєс иргэдэд олгох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</si>
  <si>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</si>
  <si>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</si>
  <si>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                    Нэг удаагийн тэтгэмж, шагнал урамшуулал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</si>
  <si>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</si>
  <si>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</si>
  <si>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</si>
  <si>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</si>
  <si>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</si>
  <si>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</si>
  <si>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</si>
  <si>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</si>
  <si>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</si>
  <si>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</si>
  <si>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</si>
  <si>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</si>
  <si>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</si>
  <si>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</si>
  <si>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</si>
  <si>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</si>
  <si>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</si>
  <si>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</si>
  <si>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</si>
  <si>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Мөнгөн хөрөнгийн 2015 оны 06 -р сарын 30-ний үлдэгдэл</t>
  </si>
  <si>
    <t>Тээврийн хэрэгсэлийн татвар</t>
  </si>
  <si>
    <t>Норм хувцас зөөлөн эдлэл</t>
  </si>
  <si>
    <t>ЦАГДААГИЙН ЕРӨНХИЙ ГАЗРЫН 2015 ОНЫ 06 САРЫН ТӨСВИЙН ГҮЙЦЭТГЭЛИЙН ӨР, АВЛАГЫН НЭГТГЭСЭН МЭДЭЭ</t>
  </si>
  <si>
    <t>ЦЕГ-ЫН ТӨВЛӨРСӨН ТӨСВИЙН ГҮЙЦЭТГЭЛИЙН 2015 ОНЫ ЭХНИЙ                                                                                             06 САРЫН НЭГТГЭСЭН МЭДЭЭ</t>
  </si>
  <si>
    <t>Цагдаагийн ерөнхий газрын 2015 оны 06 дугаар сарын аâëàãà, ºãëºãèéí äýëãýðýíã¿é ìýäýý</t>
  </si>
  <si>
    <r>
      <t>2015 îíû</t>
    </r>
    <r>
      <rPr>
        <b/>
        <sz val="8"/>
        <rFont val="Arial Mon"/>
        <family val="2"/>
      </rPr>
      <t xml:space="preserve"> 06</t>
    </r>
    <r>
      <rPr>
        <sz val="8"/>
        <rFont val="Arial Mon"/>
        <family val="2"/>
      </rPr>
      <t>-ð ñàðûí ýõíèé ¿ëäýãäýë</t>
    </r>
  </si>
  <si>
    <t>2015 îíû 06-ð ñàðûí ýöñèéí ¿ëäýãäýë</t>
  </si>
  <si>
    <t>ТАНИЛЦСАН:</t>
  </si>
  <si>
    <t>ЦЕГ-ЫН САНХҮҮ, ХАНГАМЖИЙН ГАЗРЫН ДАРГА, ДЭД КОМИССАР</t>
  </si>
  <si>
    <t>Д.АМАРСАЙХАН</t>
  </si>
  <si>
    <t>ЦЕГ-ЫН САНХҮҮ, ХАНГАМЖИЙН ДАРГА, ДЭД КОМИССАР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</si>
</sst>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i/>
      <sz val="8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6" fillId="0" borderId="0"/>
    <xf numFmtId="0" fontId="15" fillId="0" borderId="0"/>
  </cellStyleXfs>
  <cellXfs count="128">
    <xf numFmtId="0" fontId="0" fillId="0" borderId="0" xfId="0"/>
    <xf numFmtId="43" fontId="2" fillId="2" borderId="1" xfId="1" quotePrefix="1" applyFont="1" applyFill="1" applyBorder="1" applyAlignment="1">
      <alignment horizontal="center" vertical="center" wrapText="1"/>
    </xf>
    <xf numFmtId="0" fontId="3" fillId="0" borderId="0" xfId="0" applyFont="1"/>
    <xf numFmtId="43" fontId="4" fillId="3" borderId="1" xfId="1" applyFont="1" applyFill="1" applyBorder="1" applyAlignment="1"/>
    <xf numFmtId="0" fontId="4" fillId="0" borderId="1" xfId="0" applyFont="1" applyBorder="1"/>
    <xf numFmtId="43" fontId="4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43" fontId="3" fillId="0" borderId="0" xfId="1" applyFont="1"/>
    <xf numFmtId="43" fontId="5" fillId="0" borderId="1" xfId="1" applyFont="1" applyBorder="1"/>
    <xf numFmtId="43" fontId="5" fillId="0" borderId="1" xfId="1" applyFont="1" applyBorder="1" applyAlignment="1">
      <alignment horizontal="center" vertical="center" wrapText="1"/>
    </xf>
    <xf numFmtId="43" fontId="6" fillId="0" borderId="1" xfId="1" applyFont="1" applyBorder="1"/>
    <xf numFmtId="0" fontId="7" fillId="0" borderId="0" xfId="0" applyFont="1"/>
    <xf numFmtId="0" fontId="8" fillId="0" borderId="0" xfId="0" applyFont="1" applyAlignment="1"/>
    <xf numFmtId="0" fontId="2" fillId="0" borderId="0" xfId="0" applyFont="1"/>
    <xf numFmtId="0" fontId="8" fillId="0" borderId="0" xfId="0" applyFont="1" applyAlignment="1">
      <alignment horizontal="lef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10" fillId="0" borderId="0" xfId="0" applyFont="1"/>
    <xf numFmtId="43" fontId="4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43" fontId="2" fillId="0" borderId="1" xfId="1" applyFont="1" applyBorder="1" applyAlignment="1"/>
    <xf numFmtId="43" fontId="4" fillId="2" borderId="1" xfId="1" quotePrefix="1" applyFont="1" applyFill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3" fontId="6" fillId="3" borderId="1" xfId="1" applyFont="1" applyFill="1" applyBorder="1" applyAlignment="1">
      <alignment vertical="center" wrapText="1"/>
    </xf>
    <xf numFmtId="43" fontId="6" fillId="0" borderId="0" xfId="1" applyFont="1" applyAlignment="1">
      <alignment horizontal="center" vertical="center" wrapText="1"/>
    </xf>
    <xf numFmtId="43" fontId="2" fillId="3" borderId="1" xfId="1" applyFont="1" applyFill="1" applyBorder="1" applyAlignment="1" applyProtection="1">
      <alignment horizontal="left" vertical="center" wrapText="1"/>
    </xf>
    <xf numFmtId="43" fontId="5" fillId="0" borderId="0" xfId="1" applyFont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wrapText="1"/>
    </xf>
    <xf numFmtId="43" fontId="7" fillId="0" borderId="0" xfId="1" applyFont="1"/>
    <xf numFmtId="43" fontId="4" fillId="0" borderId="1" xfId="1" applyFont="1" applyBorder="1" applyAlignment="1"/>
    <xf numFmtId="43" fontId="4" fillId="0" borderId="1" xfId="1" applyFont="1" applyBorder="1"/>
    <xf numFmtId="43" fontId="2" fillId="0" borderId="1" xfId="1" applyFon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quotePrefix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/>
    </xf>
    <xf numFmtId="164" fontId="11" fillId="0" borderId="1" xfId="1" applyNumberFormat="1" applyFont="1" applyBorder="1" applyAlignment="1">
      <alignment horizontal="center"/>
    </xf>
    <xf numFmtId="164" fontId="9" fillId="0" borderId="4" xfId="1" applyNumberFormat="1" applyFont="1" applyBorder="1" applyAlignment="1">
      <alignment horizontal="center"/>
    </xf>
    <xf numFmtId="0" fontId="9" fillId="0" borderId="0" xfId="2" applyFont="1" applyBorder="1"/>
    <xf numFmtId="164" fontId="9" fillId="0" borderId="0" xfId="1" applyNumberFormat="1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11" fillId="0" borderId="1" xfId="2" applyFont="1" applyBorder="1" applyAlignment="1">
      <alignment wrapText="1"/>
    </xf>
    <xf numFmtId="0" fontId="9" fillId="0" borderId="1" xfId="2" applyFont="1" applyBorder="1" applyAlignment="1">
      <alignment wrapText="1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/>
    <xf numFmtId="0" fontId="10" fillId="0" borderId="1" xfId="0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9" fillId="0" borderId="1" xfId="3" applyFont="1" applyBorder="1" applyAlignment="1">
      <alignment wrapText="1"/>
    </xf>
    <xf numFmtId="0" fontId="9" fillId="0" borderId="1" xfId="2" applyFont="1" applyBorder="1" applyAlignment="1">
      <alignment horizontal="center" vertical="center"/>
    </xf>
    <xf numFmtId="0" fontId="9" fillId="0" borderId="1" xfId="3" applyFont="1" applyBorder="1" applyAlignment="1">
      <alignment horizontal="left" wrapText="1"/>
    </xf>
    <xf numFmtId="0" fontId="10" fillId="0" borderId="0" xfId="0" applyFont="1" applyBorder="1"/>
    <xf numFmtId="0" fontId="9" fillId="0" borderId="0" xfId="4" applyFont="1"/>
    <xf numFmtId="0" fontId="9" fillId="0" borderId="0" xfId="2" applyFont="1" applyAlignment="1"/>
    <xf numFmtId="0" fontId="2" fillId="0" borderId="0" xfId="0" applyFont="1" applyAlignment="1">
      <alignment horizontal="left" vertical="center"/>
    </xf>
    <xf numFmtId="43" fontId="9" fillId="0" borderId="0" xfId="1" applyFont="1"/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43" fontId="9" fillId="0" borderId="4" xfId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3" fontId="9" fillId="0" borderId="0" xfId="1" applyFont="1" applyAlignment="1">
      <alignment horizontal="center"/>
    </xf>
    <xf numFmtId="43" fontId="9" fillId="0" borderId="0" xfId="1" applyFont="1" applyAlignment="1"/>
    <xf numFmtId="43" fontId="10" fillId="0" borderId="0" xfId="1" applyFont="1"/>
    <xf numFmtId="0" fontId="19" fillId="0" borderId="0" xfId="0" applyFont="1"/>
    <xf numFmtId="0" fontId="9" fillId="0" borderId="1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43" fontId="11" fillId="0" borderId="1" xfId="1" applyFont="1" applyBorder="1" applyAlignment="1"/>
    <xf numFmtId="43" fontId="9" fillId="0" borderId="1" xfId="1" applyFont="1" applyBorder="1" applyAlignment="1"/>
    <xf numFmtId="0" fontId="11" fillId="0" borderId="1" xfId="0" applyFont="1" applyBorder="1" applyAlignment="1">
      <alignment wrapText="1"/>
    </xf>
    <xf numFmtId="43" fontId="20" fillId="0" borderId="1" xfId="1" applyFont="1" applyBorder="1" applyAlignment="1"/>
    <xf numFmtId="165" fontId="9" fillId="0" borderId="1" xfId="2" applyNumberFormat="1" applyFont="1" applyBorder="1" applyAlignment="1">
      <alignment horizontal="right"/>
    </xf>
    <xf numFmtId="0" fontId="19" fillId="0" borderId="0" xfId="0" applyFont="1" applyAlignment="1">
      <alignment wrapText="1"/>
    </xf>
    <xf numFmtId="43" fontId="10" fillId="0" borderId="1" xfId="1" applyFont="1" applyBorder="1"/>
    <xf numFmtId="165" fontId="11" fillId="0" borderId="1" xfId="2" applyNumberFormat="1" applyFont="1" applyBorder="1" applyAlignment="1">
      <alignment horizontal="right"/>
    </xf>
    <xf numFmtId="43" fontId="17" fillId="0" borderId="1" xfId="1" applyFont="1" applyBorder="1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9" fillId="0" borderId="0" xfId="2" applyFont="1" applyBorder="1" applyAlignment="1">
      <alignment wrapText="1"/>
    </xf>
    <xf numFmtId="165" fontId="9" fillId="0" borderId="0" xfId="2" applyNumberFormat="1" applyFont="1" applyBorder="1" applyAlignment="1">
      <alignment horizontal="right"/>
    </xf>
    <xf numFmtId="43" fontId="10" fillId="0" borderId="0" xfId="1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right"/>
    </xf>
    <xf numFmtId="43" fontId="2" fillId="3" borderId="1" xfId="1" applyFont="1" applyFill="1" applyBorder="1" applyAlignment="1">
      <alignment horizontal="center"/>
    </xf>
    <xf numFmtId="43" fontId="6" fillId="0" borderId="0" xfId="1" applyFont="1"/>
    <xf numFmtId="43" fontId="5" fillId="0" borderId="0" xfId="1" applyFont="1"/>
    <xf numFmtId="43" fontId="3" fillId="0" borderId="0" xfId="0" applyNumberFormat="1" applyFont="1"/>
    <xf numFmtId="0" fontId="21" fillId="0" borderId="0" xfId="0" applyFont="1"/>
    <xf numFmtId="0" fontId="19" fillId="0" borderId="0" xfId="0" applyFont="1" applyFill="1"/>
    <xf numFmtId="0" fontId="12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2" fillId="0" borderId="0" xfId="4" applyFont="1" applyAlignment="1">
      <alignment horizontal="left"/>
    </xf>
    <xf numFmtId="43" fontId="22" fillId="0" borderId="0" xfId="1" applyFont="1"/>
    <xf numFmtId="43" fontId="22" fillId="0" borderId="0" xfId="1" applyFont="1" applyAlignment="1">
      <alignment horizontal="center"/>
    </xf>
    <xf numFmtId="0" fontId="23" fillId="0" borderId="0" xfId="0" applyFont="1" applyAlignment="1">
      <alignment horizontal="left" vertical="center"/>
    </xf>
    <xf numFmtId="43" fontId="22" fillId="0" borderId="0" xfId="1" applyFont="1" applyAlignment="1"/>
    <xf numFmtId="43" fontId="23" fillId="0" borderId="0" xfId="1" applyFont="1"/>
    <xf numFmtId="0" fontId="12" fillId="0" borderId="0" xfId="0" applyFont="1" applyAlignment="1">
      <alignment wrapText="1"/>
    </xf>
    <xf numFmtId="43" fontId="2" fillId="3" borderId="0" xfId="1" applyFont="1" applyFill="1" applyBorder="1" applyAlignment="1">
      <alignment horizontal="right"/>
    </xf>
    <xf numFmtId="43" fontId="11" fillId="0" borderId="0" xfId="1" applyFont="1" applyBorder="1" applyAlignment="1"/>
    <xf numFmtId="0" fontId="24" fillId="0" borderId="0" xfId="0" applyFont="1" applyAlignment="1">
      <alignment horizontal="center"/>
    </xf>
    <xf numFmtId="0" fontId="14" fillId="0" borderId="0" xfId="2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43" fontId="9" fillId="0" borderId="4" xfId="1" applyFont="1" applyBorder="1" applyAlignment="1">
      <alignment horizontal="center" vertical="center" textRotation="90" wrapText="1"/>
    </xf>
    <xf numFmtId="43" fontId="9" fillId="0" borderId="5" xfId="1" applyFont="1" applyBorder="1" applyAlignment="1">
      <alignment horizontal="center" vertical="center" textRotation="90" wrapText="1"/>
    </xf>
    <xf numFmtId="0" fontId="9" fillId="0" borderId="2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9" sqref="H9"/>
    </sheetView>
  </sheetViews>
  <sheetFormatPr defaultRowHeight="11.25" x14ac:dyDescent="0.2"/>
  <cols>
    <col min="1" max="1" width="4" style="14" customWidth="1"/>
    <col min="2" max="2" width="18.28515625" style="91" customWidth="1"/>
    <col min="3" max="3" width="12.85546875" style="14" bestFit="1" customWidth="1"/>
    <col min="4" max="5" width="14" style="14" bestFit="1" customWidth="1"/>
    <col min="6" max="6" width="10.7109375" style="14" customWidth="1"/>
    <col min="7" max="7" width="12.140625" style="14" customWidth="1"/>
    <col min="8" max="8" width="9.42578125" style="14" customWidth="1"/>
    <col min="9" max="9" width="11.85546875" style="14" customWidth="1"/>
    <col min="10" max="10" width="9.7109375" style="14" customWidth="1"/>
    <col min="11" max="11" width="11.42578125" style="14" customWidth="1"/>
    <col min="12" max="12" width="11.7109375" style="14" bestFit="1" customWidth="1"/>
    <col min="13" max="13" width="11.140625" style="14" bestFit="1" customWidth="1"/>
    <col min="14" max="14" width="10.7109375" style="14" customWidth="1"/>
    <col min="15" max="15" width="6.7109375" style="14" customWidth="1"/>
    <col min="16" max="16" width="11.140625" style="14" customWidth="1"/>
    <col min="17" max="17" width="5.140625" style="14" customWidth="1"/>
    <col min="18" max="18" width="12" style="14" bestFit="1" customWidth="1"/>
    <col min="19" max="19" width="11.28515625" style="14" customWidth="1"/>
    <col min="20" max="20" width="11.42578125" style="14" customWidth="1"/>
    <col min="21" max="21" width="9.85546875" style="14" bestFit="1" customWidth="1"/>
    <col min="22" max="22" width="11.85546875" style="14" customWidth="1"/>
    <col min="23" max="23" width="10.5703125" style="14" customWidth="1"/>
    <col min="24" max="24" width="7.28515625" style="14" customWidth="1"/>
    <col min="25" max="25" width="10.85546875" style="14" customWidth="1"/>
    <col min="26" max="26" width="11.140625" style="14" customWidth="1"/>
    <col min="27" max="27" width="11.28515625" style="14" customWidth="1"/>
    <col min="28" max="28" width="14.5703125" style="14" customWidth="1"/>
    <col min="29" max="29" width="12.7109375" style="14" customWidth="1"/>
    <col min="30" max="30" width="11.140625" style="14" customWidth="1"/>
    <col min="31" max="270" width="9.140625" style="14"/>
    <col min="271" max="271" width="10.28515625" style="14" customWidth="1"/>
    <col min="272" max="272" width="0" style="14" hidden="1" customWidth="1"/>
    <col min="273" max="273" width="11.42578125" style="14" customWidth="1"/>
    <col min="274" max="274" width="10.85546875" style="14" bestFit="1" customWidth="1"/>
    <col min="275" max="275" width="10" style="14" bestFit="1" customWidth="1"/>
    <col min="276" max="276" width="8.42578125" style="14" bestFit="1" customWidth="1"/>
    <col min="277" max="277" width="8.42578125" style="14" customWidth="1"/>
    <col min="278" max="278" width="9.28515625" style="14" customWidth="1"/>
    <col min="279" max="279" width="8.85546875" style="14" customWidth="1"/>
    <col min="280" max="280" width="9.140625" style="14" customWidth="1"/>
    <col min="281" max="281" width="8.5703125" style="14" customWidth="1"/>
    <col min="282" max="282" width="9" style="14" customWidth="1"/>
    <col min="283" max="283" width="7" style="14" customWidth="1"/>
    <col min="284" max="284" width="9.42578125" style="14" customWidth="1"/>
    <col min="285" max="285" width="8.85546875" style="14" customWidth="1"/>
    <col min="286" max="286" width="11.7109375" style="14" customWidth="1"/>
    <col min="287" max="526" width="9.140625" style="14"/>
    <col min="527" max="527" width="10.28515625" style="14" customWidth="1"/>
    <col min="528" max="528" width="0" style="14" hidden="1" customWidth="1"/>
    <col min="529" max="529" width="11.42578125" style="14" customWidth="1"/>
    <col min="530" max="530" width="10.85546875" style="14" bestFit="1" customWidth="1"/>
    <col min="531" max="531" width="10" style="14" bestFit="1" customWidth="1"/>
    <col min="532" max="532" width="8.42578125" style="14" bestFit="1" customWidth="1"/>
    <col min="533" max="533" width="8.42578125" style="14" customWidth="1"/>
    <col min="534" max="534" width="9.28515625" style="14" customWidth="1"/>
    <col min="535" max="535" width="8.85546875" style="14" customWidth="1"/>
    <col min="536" max="536" width="9.140625" style="14" customWidth="1"/>
    <col min="537" max="537" width="8.5703125" style="14" customWidth="1"/>
    <col min="538" max="538" width="9" style="14" customWidth="1"/>
    <col min="539" max="539" width="7" style="14" customWidth="1"/>
    <col min="540" max="540" width="9.42578125" style="14" customWidth="1"/>
    <col min="541" max="541" width="8.85546875" style="14" customWidth="1"/>
    <col min="542" max="542" width="11.7109375" style="14" customWidth="1"/>
    <col min="543" max="782" width="9.140625" style="14"/>
    <col min="783" max="783" width="10.28515625" style="14" customWidth="1"/>
    <col min="784" max="784" width="0" style="14" hidden="1" customWidth="1"/>
    <col min="785" max="785" width="11.42578125" style="14" customWidth="1"/>
    <col min="786" max="786" width="10.85546875" style="14" bestFit="1" customWidth="1"/>
    <col min="787" max="787" width="10" style="14" bestFit="1" customWidth="1"/>
    <col min="788" max="788" width="8.42578125" style="14" bestFit="1" customWidth="1"/>
    <col min="789" max="789" width="8.42578125" style="14" customWidth="1"/>
    <col min="790" max="790" width="9.28515625" style="14" customWidth="1"/>
    <col min="791" max="791" width="8.85546875" style="14" customWidth="1"/>
    <col min="792" max="792" width="9.140625" style="14" customWidth="1"/>
    <col min="793" max="793" width="8.5703125" style="14" customWidth="1"/>
    <col min="794" max="794" width="9" style="14" customWidth="1"/>
    <col min="795" max="795" width="7" style="14" customWidth="1"/>
    <col min="796" max="796" width="9.42578125" style="14" customWidth="1"/>
    <col min="797" max="797" width="8.85546875" style="14" customWidth="1"/>
    <col min="798" max="798" width="11.7109375" style="14" customWidth="1"/>
    <col min="799" max="1038" width="9.140625" style="14"/>
    <col min="1039" max="1039" width="10.28515625" style="14" customWidth="1"/>
    <col min="1040" max="1040" width="0" style="14" hidden="1" customWidth="1"/>
    <col min="1041" max="1041" width="11.42578125" style="14" customWidth="1"/>
    <col min="1042" max="1042" width="10.85546875" style="14" bestFit="1" customWidth="1"/>
    <col min="1043" max="1043" width="10" style="14" bestFit="1" customWidth="1"/>
    <col min="1044" max="1044" width="8.42578125" style="14" bestFit="1" customWidth="1"/>
    <col min="1045" max="1045" width="8.42578125" style="14" customWidth="1"/>
    <col min="1046" max="1046" width="9.28515625" style="14" customWidth="1"/>
    <col min="1047" max="1047" width="8.85546875" style="14" customWidth="1"/>
    <col min="1048" max="1048" width="9.140625" style="14" customWidth="1"/>
    <col min="1049" max="1049" width="8.5703125" style="14" customWidth="1"/>
    <col min="1050" max="1050" width="9" style="14" customWidth="1"/>
    <col min="1051" max="1051" width="7" style="14" customWidth="1"/>
    <col min="1052" max="1052" width="9.42578125" style="14" customWidth="1"/>
    <col min="1053" max="1053" width="8.85546875" style="14" customWidth="1"/>
    <col min="1054" max="1054" width="11.7109375" style="14" customWidth="1"/>
    <col min="1055" max="1294" width="9.140625" style="14"/>
    <col min="1295" max="1295" width="10.28515625" style="14" customWidth="1"/>
    <col min="1296" max="1296" width="0" style="14" hidden="1" customWidth="1"/>
    <col min="1297" max="1297" width="11.42578125" style="14" customWidth="1"/>
    <col min="1298" max="1298" width="10.85546875" style="14" bestFit="1" customWidth="1"/>
    <col min="1299" max="1299" width="10" style="14" bestFit="1" customWidth="1"/>
    <col min="1300" max="1300" width="8.42578125" style="14" bestFit="1" customWidth="1"/>
    <col min="1301" max="1301" width="8.42578125" style="14" customWidth="1"/>
    <col min="1302" max="1302" width="9.28515625" style="14" customWidth="1"/>
    <col min="1303" max="1303" width="8.85546875" style="14" customWidth="1"/>
    <col min="1304" max="1304" width="9.140625" style="14" customWidth="1"/>
    <col min="1305" max="1305" width="8.5703125" style="14" customWidth="1"/>
    <col min="1306" max="1306" width="9" style="14" customWidth="1"/>
    <col min="1307" max="1307" width="7" style="14" customWidth="1"/>
    <col min="1308" max="1308" width="9.42578125" style="14" customWidth="1"/>
    <col min="1309" max="1309" width="8.85546875" style="14" customWidth="1"/>
    <col min="1310" max="1310" width="11.7109375" style="14" customWidth="1"/>
    <col min="1311" max="1550" width="9.140625" style="14"/>
    <col min="1551" max="1551" width="10.28515625" style="14" customWidth="1"/>
    <col min="1552" max="1552" width="0" style="14" hidden="1" customWidth="1"/>
    <col min="1553" max="1553" width="11.42578125" style="14" customWidth="1"/>
    <col min="1554" max="1554" width="10.85546875" style="14" bestFit="1" customWidth="1"/>
    <col min="1555" max="1555" width="10" style="14" bestFit="1" customWidth="1"/>
    <col min="1556" max="1556" width="8.42578125" style="14" bestFit="1" customWidth="1"/>
    <col min="1557" max="1557" width="8.42578125" style="14" customWidth="1"/>
    <col min="1558" max="1558" width="9.28515625" style="14" customWidth="1"/>
    <col min="1559" max="1559" width="8.85546875" style="14" customWidth="1"/>
    <col min="1560" max="1560" width="9.140625" style="14" customWidth="1"/>
    <col min="1561" max="1561" width="8.5703125" style="14" customWidth="1"/>
    <col min="1562" max="1562" width="9" style="14" customWidth="1"/>
    <col min="1563" max="1563" width="7" style="14" customWidth="1"/>
    <col min="1564" max="1564" width="9.42578125" style="14" customWidth="1"/>
    <col min="1565" max="1565" width="8.85546875" style="14" customWidth="1"/>
    <col min="1566" max="1566" width="11.7109375" style="14" customWidth="1"/>
    <col min="1567" max="1806" width="9.140625" style="14"/>
    <col min="1807" max="1807" width="10.28515625" style="14" customWidth="1"/>
    <col min="1808" max="1808" width="0" style="14" hidden="1" customWidth="1"/>
    <col min="1809" max="1809" width="11.42578125" style="14" customWidth="1"/>
    <col min="1810" max="1810" width="10.85546875" style="14" bestFit="1" customWidth="1"/>
    <col min="1811" max="1811" width="10" style="14" bestFit="1" customWidth="1"/>
    <col min="1812" max="1812" width="8.42578125" style="14" bestFit="1" customWidth="1"/>
    <col min="1813" max="1813" width="8.42578125" style="14" customWidth="1"/>
    <col min="1814" max="1814" width="9.28515625" style="14" customWidth="1"/>
    <col min="1815" max="1815" width="8.85546875" style="14" customWidth="1"/>
    <col min="1816" max="1816" width="9.140625" style="14" customWidth="1"/>
    <col min="1817" max="1817" width="8.5703125" style="14" customWidth="1"/>
    <col min="1818" max="1818" width="9" style="14" customWidth="1"/>
    <col min="1819" max="1819" width="7" style="14" customWidth="1"/>
    <col min="1820" max="1820" width="9.42578125" style="14" customWidth="1"/>
    <col min="1821" max="1821" width="8.85546875" style="14" customWidth="1"/>
    <col min="1822" max="1822" width="11.7109375" style="14" customWidth="1"/>
    <col min="1823" max="2062" width="9.140625" style="14"/>
    <col min="2063" max="2063" width="10.28515625" style="14" customWidth="1"/>
    <col min="2064" max="2064" width="0" style="14" hidden="1" customWidth="1"/>
    <col min="2065" max="2065" width="11.42578125" style="14" customWidth="1"/>
    <col min="2066" max="2066" width="10.85546875" style="14" bestFit="1" customWidth="1"/>
    <col min="2067" max="2067" width="10" style="14" bestFit="1" customWidth="1"/>
    <col min="2068" max="2068" width="8.42578125" style="14" bestFit="1" customWidth="1"/>
    <col min="2069" max="2069" width="8.42578125" style="14" customWidth="1"/>
    <col min="2070" max="2070" width="9.28515625" style="14" customWidth="1"/>
    <col min="2071" max="2071" width="8.85546875" style="14" customWidth="1"/>
    <col min="2072" max="2072" width="9.140625" style="14" customWidth="1"/>
    <col min="2073" max="2073" width="8.5703125" style="14" customWidth="1"/>
    <col min="2074" max="2074" width="9" style="14" customWidth="1"/>
    <col min="2075" max="2075" width="7" style="14" customWidth="1"/>
    <col min="2076" max="2076" width="9.42578125" style="14" customWidth="1"/>
    <col min="2077" max="2077" width="8.85546875" style="14" customWidth="1"/>
    <col min="2078" max="2078" width="11.7109375" style="14" customWidth="1"/>
    <col min="2079" max="2318" width="9.140625" style="14"/>
    <col min="2319" max="2319" width="10.28515625" style="14" customWidth="1"/>
    <col min="2320" max="2320" width="0" style="14" hidden="1" customWidth="1"/>
    <col min="2321" max="2321" width="11.42578125" style="14" customWidth="1"/>
    <col min="2322" max="2322" width="10.85546875" style="14" bestFit="1" customWidth="1"/>
    <col min="2323" max="2323" width="10" style="14" bestFit="1" customWidth="1"/>
    <col min="2324" max="2324" width="8.42578125" style="14" bestFit="1" customWidth="1"/>
    <col min="2325" max="2325" width="8.42578125" style="14" customWidth="1"/>
    <col min="2326" max="2326" width="9.28515625" style="14" customWidth="1"/>
    <col min="2327" max="2327" width="8.85546875" style="14" customWidth="1"/>
    <col min="2328" max="2328" width="9.140625" style="14" customWidth="1"/>
    <col min="2329" max="2329" width="8.5703125" style="14" customWidth="1"/>
    <col min="2330" max="2330" width="9" style="14" customWidth="1"/>
    <col min="2331" max="2331" width="7" style="14" customWidth="1"/>
    <col min="2332" max="2332" width="9.42578125" style="14" customWidth="1"/>
    <col min="2333" max="2333" width="8.85546875" style="14" customWidth="1"/>
    <col min="2334" max="2334" width="11.7109375" style="14" customWidth="1"/>
    <col min="2335" max="2574" width="9.140625" style="14"/>
    <col min="2575" max="2575" width="10.28515625" style="14" customWidth="1"/>
    <col min="2576" max="2576" width="0" style="14" hidden="1" customWidth="1"/>
    <col min="2577" max="2577" width="11.42578125" style="14" customWidth="1"/>
    <col min="2578" max="2578" width="10.85546875" style="14" bestFit="1" customWidth="1"/>
    <col min="2579" max="2579" width="10" style="14" bestFit="1" customWidth="1"/>
    <col min="2580" max="2580" width="8.42578125" style="14" bestFit="1" customWidth="1"/>
    <col min="2581" max="2581" width="8.42578125" style="14" customWidth="1"/>
    <col min="2582" max="2582" width="9.28515625" style="14" customWidth="1"/>
    <col min="2583" max="2583" width="8.85546875" style="14" customWidth="1"/>
    <col min="2584" max="2584" width="9.140625" style="14" customWidth="1"/>
    <col min="2585" max="2585" width="8.5703125" style="14" customWidth="1"/>
    <col min="2586" max="2586" width="9" style="14" customWidth="1"/>
    <col min="2587" max="2587" width="7" style="14" customWidth="1"/>
    <col min="2588" max="2588" width="9.42578125" style="14" customWidth="1"/>
    <col min="2589" max="2589" width="8.85546875" style="14" customWidth="1"/>
    <col min="2590" max="2590" width="11.7109375" style="14" customWidth="1"/>
    <col min="2591" max="2830" width="9.140625" style="14"/>
    <col min="2831" max="2831" width="10.28515625" style="14" customWidth="1"/>
    <col min="2832" max="2832" width="0" style="14" hidden="1" customWidth="1"/>
    <col min="2833" max="2833" width="11.42578125" style="14" customWidth="1"/>
    <col min="2834" max="2834" width="10.85546875" style="14" bestFit="1" customWidth="1"/>
    <col min="2835" max="2835" width="10" style="14" bestFit="1" customWidth="1"/>
    <col min="2836" max="2836" width="8.42578125" style="14" bestFit="1" customWidth="1"/>
    <col min="2837" max="2837" width="8.42578125" style="14" customWidth="1"/>
    <col min="2838" max="2838" width="9.28515625" style="14" customWidth="1"/>
    <col min="2839" max="2839" width="8.85546875" style="14" customWidth="1"/>
    <col min="2840" max="2840" width="9.140625" style="14" customWidth="1"/>
    <col min="2841" max="2841" width="8.5703125" style="14" customWidth="1"/>
    <col min="2842" max="2842" width="9" style="14" customWidth="1"/>
    <col min="2843" max="2843" width="7" style="14" customWidth="1"/>
    <col min="2844" max="2844" width="9.42578125" style="14" customWidth="1"/>
    <col min="2845" max="2845" width="8.85546875" style="14" customWidth="1"/>
    <col min="2846" max="2846" width="11.7109375" style="14" customWidth="1"/>
    <col min="2847" max="3086" width="9.140625" style="14"/>
    <col min="3087" max="3087" width="10.28515625" style="14" customWidth="1"/>
    <col min="3088" max="3088" width="0" style="14" hidden="1" customWidth="1"/>
    <col min="3089" max="3089" width="11.42578125" style="14" customWidth="1"/>
    <col min="3090" max="3090" width="10.85546875" style="14" bestFit="1" customWidth="1"/>
    <col min="3091" max="3091" width="10" style="14" bestFit="1" customWidth="1"/>
    <col min="3092" max="3092" width="8.42578125" style="14" bestFit="1" customWidth="1"/>
    <col min="3093" max="3093" width="8.42578125" style="14" customWidth="1"/>
    <col min="3094" max="3094" width="9.28515625" style="14" customWidth="1"/>
    <col min="3095" max="3095" width="8.85546875" style="14" customWidth="1"/>
    <col min="3096" max="3096" width="9.140625" style="14" customWidth="1"/>
    <col min="3097" max="3097" width="8.5703125" style="14" customWidth="1"/>
    <col min="3098" max="3098" width="9" style="14" customWidth="1"/>
    <col min="3099" max="3099" width="7" style="14" customWidth="1"/>
    <col min="3100" max="3100" width="9.42578125" style="14" customWidth="1"/>
    <col min="3101" max="3101" width="8.85546875" style="14" customWidth="1"/>
    <col min="3102" max="3102" width="11.7109375" style="14" customWidth="1"/>
    <col min="3103" max="3342" width="9.140625" style="14"/>
    <col min="3343" max="3343" width="10.28515625" style="14" customWidth="1"/>
    <col min="3344" max="3344" width="0" style="14" hidden="1" customWidth="1"/>
    <col min="3345" max="3345" width="11.42578125" style="14" customWidth="1"/>
    <col min="3346" max="3346" width="10.85546875" style="14" bestFit="1" customWidth="1"/>
    <col min="3347" max="3347" width="10" style="14" bestFit="1" customWidth="1"/>
    <col min="3348" max="3348" width="8.42578125" style="14" bestFit="1" customWidth="1"/>
    <col min="3349" max="3349" width="8.42578125" style="14" customWidth="1"/>
    <col min="3350" max="3350" width="9.28515625" style="14" customWidth="1"/>
    <col min="3351" max="3351" width="8.85546875" style="14" customWidth="1"/>
    <col min="3352" max="3352" width="9.140625" style="14" customWidth="1"/>
    <col min="3353" max="3353" width="8.5703125" style="14" customWidth="1"/>
    <col min="3354" max="3354" width="9" style="14" customWidth="1"/>
    <col min="3355" max="3355" width="7" style="14" customWidth="1"/>
    <col min="3356" max="3356" width="9.42578125" style="14" customWidth="1"/>
    <col min="3357" max="3357" width="8.85546875" style="14" customWidth="1"/>
    <col min="3358" max="3358" width="11.7109375" style="14" customWidth="1"/>
    <col min="3359" max="3598" width="9.140625" style="14"/>
    <col min="3599" max="3599" width="10.28515625" style="14" customWidth="1"/>
    <col min="3600" max="3600" width="0" style="14" hidden="1" customWidth="1"/>
    <col min="3601" max="3601" width="11.42578125" style="14" customWidth="1"/>
    <col min="3602" max="3602" width="10.85546875" style="14" bestFit="1" customWidth="1"/>
    <col min="3603" max="3603" width="10" style="14" bestFit="1" customWidth="1"/>
    <col min="3604" max="3604" width="8.42578125" style="14" bestFit="1" customWidth="1"/>
    <col min="3605" max="3605" width="8.42578125" style="14" customWidth="1"/>
    <col min="3606" max="3606" width="9.28515625" style="14" customWidth="1"/>
    <col min="3607" max="3607" width="8.85546875" style="14" customWidth="1"/>
    <col min="3608" max="3608" width="9.140625" style="14" customWidth="1"/>
    <col min="3609" max="3609" width="8.5703125" style="14" customWidth="1"/>
    <col min="3610" max="3610" width="9" style="14" customWidth="1"/>
    <col min="3611" max="3611" width="7" style="14" customWidth="1"/>
    <col min="3612" max="3612" width="9.42578125" style="14" customWidth="1"/>
    <col min="3613" max="3613" width="8.85546875" style="14" customWidth="1"/>
    <col min="3614" max="3614" width="11.7109375" style="14" customWidth="1"/>
    <col min="3615" max="3854" width="9.140625" style="14"/>
    <col min="3855" max="3855" width="10.28515625" style="14" customWidth="1"/>
    <col min="3856" max="3856" width="0" style="14" hidden="1" customWidth="1"/>
    <col min="3857" max="3857" width="11.42578125" style="14" customWidth="1"/>
    <col min="3858" max="3858" width="10.85546875" style="14" bestFit="1" customWidth="1"/>
    <col min="3859" max="3859" width="10" style="14" bestFit="1" customWidth="1"/>
    <col min="3860" max="3860" width="8.42578125" style="14" bestFit="1" customWidth="1"/>
    <col min="3861" max="3861" width="8.42578125" style="14" customWidth="1"/>
    <col min="3862" max="3862" width="9.28515625" style="14" customWidth="1"/>
    <col min="3863" max="3863" width="8.85546875" style="14" customWidth="1"/>
    <col min="3864" max="3864" width="9.140625" style="14" customWidth="1"/>
    <col min="3865" max="3865" width="8.5703125" style="14" customWidth="1"/>
    <col min="3866" max="3866" width="9" style="14" customWidth="1"/>
    <col min="3867" max="3867" width="7" style="14" customWidth="1"/>
    <col min="3868" max="3868" width="9.42578125" style="14" customWidth="1"/>
    <col min="3869" max="3869" width="8.85546875" style="14" customWidth="1"/>
    <col min="3870" max="3870" width="11.7109375" style="14" customWidth="1"/>
    <col min="3871" max="4110" width="9.140625" style="14"/>
    <col min="4111" max="4111" width="10.28515625" style="14" customWidth="1"/>
    <col min="4112" max="4112" width="0" style="14" hidden="1" customWidth="1"/>
    <col min="4113" max="4113" width="11.42578125" style="14" customWidth="1"/>
    <col min="4114" max="4114" width="10.85546875" style="14" bestFit="1" customWidth="1"/>
    <col min="4115" max="4115" width="10" style="14" bestFit="1" customWidth="1"/>
    <col min="4116" max="4116" width="8.42578125" style="14" bestFit="1" customWidth="1"/>
    <col min="4117" max="4117" width="8.42578125" style="14" customWidth="1"/>
    <col min="4118" max="4118" width="9.28515625" style="14" customWidth="1"/>
    <col min="4119" max="4119" width="8.85546875" style="14" customWidth="1"/>
    <col min="4120" max="4120" width="9.140625" style="14" customWidth="1"/>
    <col min="4121" max="4121" width="8.5703125" style="14" customWidth="1"/>
    <col min="4122" max="4122" width="9" style="14" customWidth="1"/>
    <col min="4123" max="4123" width="7" style="14" customWidth="1"/>
    <col min="4124" max="4124" width="9.42578125" style="14" customWidth="1"/>
    <col min="4125" max="4125" width="8.85546875" style="14" customWidth="1"/>
    <col min="4126" max="4126" width="11.7109375" style="14" customWidth="1"/>
    <col min="4127" max="4366" width="9.140625" style="14"/>
    <col min="4367" max="4367" width="10.28515625" style="14" customWidth="1"/>
    <col min="4368" max="4368" width="0" style="14" hidden="1" customWidth="1"/>
    <col min="4369" max="4369" width="11.42578125" style="14" customWidth="1"/>
    <col min="4370" max="4370" width="10.85546875" style="14" bestFit="1" customWidth="1"/>
    <col min="4371" max="4371" width="10" style="14" bestFit="1" customWidth="1"/>
    <col min="4372" max="4372" width="8.42578125" style="14" bestFit="1" customWidth="1"/>
    <col min="4373" max="4373" width="8.42578125" style="14" customWidth="1"/>
    <col min="4374" max="4374" width="9.28515625" style="14" customWidth="1"/>
    <col min="4375" max="4375" width="8.85546875" style="14" customWidth="1"/>
    <col min="4376" max="4376" width="9.140625" style="14" customWidth="1"/>
    <col min="4377" max="4377" width="8.5703125" style="14" customWidth="1"/>
    <col min="4378" max="4378" width="9" style="14" customWidth="1"/>
    <col min="4379" max="4379" width="7" style="14" customWidth="1"/>
    <col min="4380" max="4380" width="9.42578125" style="14" customWidth="1"/>
    <col min="4381" max="4381" width="8.85546875" style="14" customWidth="1"/>
    <col min="4382" max="4382" width="11.7109375" style="14" customWidth="1"/>
    <col min="4383" max="4622" width="9.140625" style="14"/>
    <col min="4623" max="4623" width="10.28515625" style="14" customWidth="1"/>
    <col min="4624" max="4624" width="0" style="14" hidden="1" customWidth="1"/>
    <col min="4625" max="4625" width="11.42578125" style="14" customWidth="1"/>
    <col min="4626" max="4626" width="10.85546875" style="14" bestFit="1" customWidth="1"/>
    <col min="4627" max="4627" width="10" style="14" bestFit="1" customWidth="1"/>
    <col min="4628" max="4628" width="8.42578125" style="14" bestFit="1" customWidth="1"/>
    <col min="4629" max="4629" width="8.42578125" style="14" customWidth="1"/>
    <col min="4630" max="4630" width="9.28515625" style="14" customWidth="1"/>
    <col min="4631" max="4631" width="8.85546875" style="14" customWidth="1"/>
    <col min="4632" max="4632" width="9.140625" style="14" customWidth="1"/>
    <col min="4633" max="4633" width="8.5703125" style="14" customWidth="1"/>
    <col min="4634" max="4634" width="9" style="14" customWidth="1"/>
    <col min="4635" max="4635" width="7" style="14" customWidth="1"/>
    <col min="4636" max="4636" width="9.42578125" style="14" customWidth="1"/>
    <col min="4637" max="4637" width="8.85546875" style="14" customWidth="1"/>
    <col min="4638" max="4638" width="11.7109375" style="14" customWidth="1"/>
    <col min="4639" max="4878" width="9.140625" style="14"/>
    <col min="4879" max="4879" width="10.28515625" style="14" customWidth="1"/>
    <col min="4880" max="4880" width="0" style="14" hidden="1" customWidth="1"/>
    <col min="4881" max="4881" width="11.42578125" style="14" customWidth="1"/>
    <col min="4882" max="4882" width="10.85546875" style="14" bestFit="1" customWidth="1"/>
    <col min="4883" max="4883" width="10" style="14" bestFit="1" customWidth="1"/>
    <col min="4884" max="4884" width="8.42578125" style="14" bestFit="1" customWidth="1"/>
    <col min="4885" max="4885" width="8.42578125" style="14" customWidth="1"/>
    <col min="4886" max="4886" width="9.28515625" style="14" customWidth="1"/>
    <col min="4887" max="4887" width="8.85546875" style="14" customWidth="1"/>
    <col min="4888" max="4888" width="9.140625" style="14" customWidth="1"/>
    <col min="4889" max="4889" width="8.5703125" style="14" customWidth="1"/>
    <col min="4890" max="4890" width="9" style="14" customWidth="1"/>
    <col min="4891" max="4891" width="7" style="14" customWidth="1"/>
    <col min="4892" max="4892" width="9.42578125" style="14" customWidth="1"/>
    <col min="4893" max="4893" width="8.85546875" style="14" customWidth="1"/>
    <col min="4894" max="4894" width="11.7109375" style="14" customWidth="1"/>
    <col min="4895" max="5134" width="9.140625" style="14"/>
    <col min="5135" max="5135" width="10.28515625" style="14" customWidth="1"/>
    <col min="5136" max="5136" width="0" style="14" hidden="1" customWidth="1"/>
    <col min="5137" max="5137" width="11.42578125" style="14" customWidth="1"/>
    <col min="5138" max="5138" width="10.85546875" style="14" bestFit="1" customWidth="1"/>
    <col min="5139" max="5139" width="10" style="14" bestFit="1" customWidth="1"/>
    <col min="5140" max="5140" width="8.42578125" style="14" bestFit="1" customWidth="1"/>
    <col min="5141" max="5141" width="8.42578125" style="14" customWidth="1"/>
    <col min="5142" max="5142" width="9.28515625" style="14" customWidth="1"/>
    <col min="5143" max="5143" width="8.85546875" style="14" customWidth="1"/>
    <col min="5144" max="5144" width="9.140625" style="14" customWidth="1"/>
    <col min="5145" max="5145" width="8.5703125" style="14" customWidth="1"/>
    <col min="5146" max="5146" width="9" style="14" customWidth="1"/>
    <col min="5147" max="5147" width="7" style="14" customWidth="1"/>
    <col min="5148" max="5148" width="9.42578125" style="14" customWidth="1"/>
    <col min="5149" max="5149" width="8.85546875" style="14" customWidth="1"/>
    <col min="5150" max="5150" width="11.7109375" style="14" customWidth="1"/>
    <col min="5151" max="5390" width="9.140625" style="14"/>
    <col min="5391" max="5391" width="10.28515625" style="14" customWidth="1"/>
    <col min="5392" max="5392" width="0" style="14" hidden="1" customWidth="1"/>
    <col min="5393" max="5393" width="11.42578125" style="14" customWidth="1"/>
    <col min="5394" max="5394" width="10.85546875" style="14" bestFit="1" customWidth="1"/>
    <col min="5395" max="5395" width="10" style="14" bestFit="1" customWidth="1"/>
    <col min="5396" max="5396" width="8.42578125" style="14" bestFit="1" customWidth="1"/>
    <col min="5397" max="5397" width="8.42578125" style="14" customWidth="1"/>
    <col min="5398" max="5398" width="9.28515625" style="14" customWidth="1"/>
    <col min="5399" max="5399" width="8.85546875" style="14" customWidth="1"/>
    <col min="5400" max="5400" width="9.140625" style="14" customWidth="1"/>
    <col min="5401" max="5401" width="8.5703125" style="14" customWidth="1"/>
    <col min="5402" max="5402" width="9" style="14" customWidth="1"/>
    <col min="5403" max="5403" width="7" style="14" customWidth="1"/>
    <col min="5404" max="5404" width="9.42578125" style="14" customWidth="1"/>
    <col min="5405" max="5405" width="8.85546875" style="14" customWidth="1"/>
    <col min="5406" max="5406" width="11.7109375" style="14" customWidth="1"/>
    <col min="5407" max="5646" width="9.140625" style="14"/>
    <col min="5647" max="5647" width="10.28515625" style="14" customWidth="1"/>
    <col min="5648" max="5648" width="0" style="14" hidden="1" customWidth="1"/>
    <col min="5649" max="5649" width="11.42578125" style="14" customWidth="1"/>
    <col min="5650" max="5650" width="10.85546875" style="14" bestFit="1" customWidth="1"/>
    <col min="5651" max="5651" width="10" style="14" bestFit="1" customWidth="1"/>
    <col min="5652" max="5652" width="8.42578125" style="14" bestFit="1" customWidth="1"/>
    <col min="5653" max="5653" width="8.42578125" style="14" customWidth="1"/>
    <col min="5654" max="5654" width="9.28515625" style="14" customWidth="1"/>
    <col min="5655" max="5655" width="8.85546875" style="14" customWidth="1"/>
    <col min="5656" max="5656" width="9.140625" style="14" customWidth="1"/>
    <col min="5657" max="5657" width="8.5703125" style="14" customWidth="1"/>
    <col min="5658" max="5658" width="9" style="14" customWidth="1"/>
    <col min="5659" max="5659" width="7" style="14" customWidth="1"/>
    <col min="5660" max="5660" width="9.42578125" style="14" customWidth="1"/>
    <col min="5661" max="5661" width="8.85546875" style="14" customWidth="1"/>
    <col min="5662" max="5662" width="11.7109375" style="14" customWidth="1"/>
    <col min="5663" max="5902" width="9.140625" style="14"/>
    <col min="5903" max="5903" width="10.28515625" style="14" customWidth="1"/>
    <col min="5904" max="5904" width="0" style="14" hidden="1" customWidth="1"/>
    <col min="5905" max="5905" width="11.42578125" style="14" customWidth="1"/>
    <col min="5906" max="5906" width="10.85546875" style="14" bestFit="1" customWidth="1"/>
    <col min="5907" max="5907" width="10" style="14" bestFit="1" customWidth="1"/>
    <col min="5908" max="5908" width="8.42578125" style="14" bestFit="1" customWidth="1"/>
    <col min="5909" max="5909" width="8.42578125" style="14" customWidth="1"/>
    <col min="5910" max="5910" width="9.28515625" style="14" customWidth="1"/>
    <col min="5911" max="5911" width="8.85546875" style="14" customWidth="1"/>
    <col min="5912" max="5912" width="9.140625" style="14" customWidth="1"/>
    <col min="5913" max="5913" width="8.5703125" style="14" customWidth="1"/>
    <col min="5914" max="5914" width="9" style="14" customWidth="1"/>
    <col min="5915" max="5915" width="7" style="14" customWidth="1"/>
    <col min="5916" max="5916" width="9.42578125" style="14" customWidth="1"/>
    <col min="5917" max="5917" width="8.85546875" style="14" customWidth="1"/>
    <col min="5918" max="5918" width="11.7109375" style="14" customWidth="1"/>
    <col min="5919" max="6158" width="9.140625" style="14"/>
    <col min="6159" max="6159" width="10.28515625" style="14" customWidth="1"/>
    <col min="6160" max="6160" width="0" style="14" hidden="1" customWidth="1"/>
    <col min="6161" max="6161" width="11.42578125" style="14" customWidth="1"/>
    <col min="6162" max="6162" width="10.85546875" style="14" bestFit="1" customWidth="1"/>
    <col min="6163" max="6163" width="10" style="14" bestFit="1" customWidth="1"/>
    <col min="6164" max="6164" width="8.42578125" style="14" bestFit="1" customWidth="1"/>
    <col min="6165" max="6165" width="8.42578125" style="14" customWidth="1"/>
    <col min="6166" max="6166" width="9.28515625" style="14" customWidth="1"/>
    <col min="6167" max="6167" width="8.85546875" style="14" customWidth="1"/>
    <col min="6168" max="6168" width="9.140625" style="14" customWidth="1"/>
    <col min="6169" max="6169" width="8.5703125" style="14" customWidth="1"/>
    <col min="6170" max="6170" width="9" style="14" customWidth="1"/>
    <col min="6171" max="6171" width="7" style="14" customWidth="1"/>
    <col min="6172" max="6172" width="9.42578125" style="14" customWidth="1"/>
    <col min="6173" max="6173" width="8.85546875" style="14" customWidth="1"/>
    <col min="6174" max="6174" width="11.7109375" style="14" customWidth="1"/>
    <col min="6175" max="6414" width="9.140625" style="14"/>
    <col min="6415" max="6415" width="10.28515625" style="14" customWidth="1"/>
    <col min="6416" max="6416" width="0" style="14" hidden="1" customWidth="1"/>
    <col min="6417" max="6417" width="11.42578125" style="14" customWidth="1"/>
    <col min="6418" max="6418" width="10.85546875" style="14" bestFit="1" customWidth="1"/>
    <col min="6419" max="6419" width="10" style="14" bestFit="1" customWidth="1"/>
    <col min="6420" max="6420" width="8.42578125" style="14" bestFit="1" customWidth="1"/>
    <col min="6421" max="6421" width="8.42578125" style="14" customWidth="1"/>
    <col min="6422" max="6422" width="9.28515625" style="14" customWidth="1"/>
    <col min="6423" max="6423" width="8.85546875" style="14" customWidth="1"/>
    <col min="6424" max="6424" width="9.140625" style="14" customWidth="1"/>
    <col min="6425" max="6425" width="8.5703125" style="14" customWidth="1"/>
    <col min="6426" max="6426" width="9" style="14" customWidth="1"/>
    <col min="6427" max="6427" width="7" style="14" customWidth="1"/>
    <col min="6428" max="6428" width="9.42578125" style="14" customWidth="1"/>
    <col min="6429" max="6429" width="8.85546875" style="14" customWidth="1"/>
    <col min="6430" max="6430" width="11.7109375" style="14" customWidth="1"/>
    <col min="6431" max="6670" width="9.140625" style="14"/>
    <col min="6671" max="6671" width="10.28515625" style="14" customWidth="1"/>
    <col min="6672" max="6672" width="0" style="14" hidden="1" customWidth="1"/>
    <col min="6673" max="6673" width="11.42578125" style="14" customWidth="1"/>
    <col min="6674" max="6674" width="10.85546875" style="14" bestFit="1" customWidth="1"/>
    <col min="6675" max="6675" width="10" style="14" bestFit="1" customWidth="1"/>
    <col min="6676" max="6676" width="8.42578125" style="14" bestFit="1" customWidth="1"/>
    <col min="6677" max="6677" width="8.42578125" style="14" customWidth="1"/>
    <col min="6678" max="6678" width="9.28515625" style="14" customWidth="1"/>
    <col min="6679" max="6679" width="8.85546875" style="14" customWidth="1"/>
    <col min="6680" max="6680" width="9.140625" style="14" customWidth="1"/>
    <col min="6681" max="6681" width="8.5703125" style="14" customWidth="1"/>
    <col min="6682" max="6682" width="9" style="14" customWidth="1"/>
    <col min="6683" max="6683" width="7" style="14" customWidth="1"/>
    <col min="6684" max="6684" width="9.42578125" style="14" customWidth="1"/>
    <col min="6685" max="6685" width="8.85546875" style="14" customWidth="1"/>
    <col min="6686" max="6686" width="11.7109375" style="14" customWidth="1"/>
    <col min="6687" max="6926" width="9.140625" style="14"/>
    <col min="6927" max="6927" width="10.28515625" style="14" customWidth="1"/>
    <col min="6928" max="6928" width="0" style="14" hidden="1" customWidth="1"/>
    <col min="6929" max="6929" width="11.42578125" style="14" customWidth="1"/>
    <col min="6930" max="6930" width="10.85546875" style="14" bestFit="1" customWidth="1"/>
    <col min="6931" max="6931" width="10" style="14" bestFit="1" customWidth="1"/>
    <col min="6932" max="6932" width="8.42578125" style="14" bestFit="1" customWidth="1"/>
    <col min="6933" max="6933" width="8.42578125" style="14" customWidth="1"/>
    <col min="6934" max="6934" width="9.28515625" style="14" customWidth="1"/>
    <col min="6935" max="6935" width="8.85546875" style="14" customWidth="1"/>
    <col min="6936" max="6936" width="9.140625" style="14" customWidth="1"/>
    <col min="6937" max="6937" width="8.5703125" style="14" customWidth="1"/>
    <col min="6938" max="6938" width="9" style="14" customWidth="1"/>
    <col min="6939" max="6939" width="7" style="14" customWidth="1"/>
    <col min="6940" max="6940" width="9.42578125" style="14" customWidth="1"/>
    <col min="6941" max="6941" width="8.85546875" style="14" customWidth="1"/>
    <col min="6942" max="6942" width="11.7109375" style="14" customWidth="1"/>
    <col min="6943" max="7182" width="9.140625" style="14"/>
    <col min="7183" max="7183" width="10.28515625" style="14" customWidth="1"/>
    <col min="7184" max="7184" width="0" style="14" hidden="1" customWidth="1"/>
    <col min="7185" max="7185" width="11.42578125" style="14" customWidth="1"/>
    <col min="7186" max="7186" width="10.85546875" style="14" bestFit="1" customWidth="1"/>
    <col min="7187" max="7187" width="10" style="14" bestFit="1" customWidth="1"/>
    <col min="7188" max="7188" width="8.42578125" style="14" bestFit="1" customWidth="1"/>
    <col min="7189" max="7189" width="8.42578125" style="14" customWidth="1"/>
    <col min="7190" max="7190" width="9.28515625" style="14" customWidth="1"/>
    <col min="7191" max="7191" width="8.85546875" style="14" customWidth="1"/>
    <col min="7192" max="7192" width="9.140625" style="14" customWidth="1"/>
    <col min="7193" max="7193" width="8.5703125" style="14" customWidth="1"/>
    <col min="7194" max="7194" width="9" style="14" customWidth="1"/>
    <col min="7195" max="7195" width="7" style="14" customWidth="1"/>
    <col min="7196" max="7196" width="9.42578125" style="14" customWidth="1"/>
    <col min="7197" max="7197" width="8.85546875" style="14" customWidth="1"/>
    <col min="7198" max="7198" width="11.7109375" style="14" customWidth="1"/>
    <col min="7199" max="7438" width="9.140625" style="14"/>
    <col min="7439" max="7439" width="10.28515625" style="14" customWidth="1"/>
    <col min="7440" max="7440" width="0" style="14" hidden="1" customWidth="1"/>
    <col min="7441" max="7441" width="11.42578125" style="14" customWidth="1"/>
    <col min="7442" max="7442" width="10.85546875" style="14" bestFit="1" customWidth="1"/>
    <col min="7443" max="7443" width="10" style="14" bestFit="1" customWidth="1"/>
    <col min="7444" max="7444" width="8.42578125" style="14" bestFit="1" customWidth="1"/>
    <col min="7445" max="7445" width="8.42578125" style="14" customWidth="1"/>
    <col min="7446" max="7446" width="9.28515625" style="14" customWidth="1"/>
    <col min="7447" max="7447" width="8.85546875" style="14" customWidth="1"/>
    <col min="7448" max="7448" width="9.140625" style="14" customWidth="1"/>
    <col min="7449" max="7449" width="8.5703125" style="14" customWidth="1"/>
    <col min="7450" max="7450" width="9" style="14" customWidth="1"/>
    <col min="7451" max="7451" width="7" style="14" customWidth="1"/>
    <col min="7452" max="7452" width="9.42578125" style="14" customWidth="1"/>
    <col min="7453" max="7453" width="8.85546875" style="14" customWidth="1"/>
    <col min="7454" max="7454" width="11.7109375" style="14" customWidth="1"/>
    <col min="7455" max="7694" width="9.140625" style="14"/>
    <col min="7695" max="7695" width="10.28515625" style="14" customWidth="1"/>
    <col min="7696" max="7696" width="0" style="14" hidden="1" customWidth="1"/>
    <col min="7697" max="7697" width="11.42578125" style="14" customWidth="1"/>
    <col min="7698" max="7698" width="10.85546875" style="14" bestFit="1" customWidth="1"/>
    <col min="7699" max="7699" width="10" style="14" bestFit="1" customWidth="1"/>
    <col min="7700" max="7700" width="8.42578125" style="14" bestFit="1" customWidth="1"/>
    <col min="7701" max="7701" width="8.42578125" style="14" customWidth="1"/>
    <col min="7702" max="7702" width="9.28515625" style="14" customWidth="1"/>
    <col min="7703" max="7703" width="8.85546875" style="14" customWidth="1"/>
    <col min="7704" max="7704" width="9.140625" style="14" customWidth="1"/>
    <col min="7705" max="7705" width="8.5703125" style="14" customWidth="1"/>
    <col min="7706" max="7706" width="9" style="14" customWidth="1"/>
    <col min="7707" max="7707" width="7" style="14" customWidth="1"/>
    <col min="7708" max="7708" width="9.42578125" style="14" customWidth="1"/>
    <col min="7709" max="7709" width="8.85546875" style="14" customWidth="1"/>
    <col min="7710" max="7710" width="11.7109375" style="14" customWidth="1"/>
    <col min="7711" max="7950" width="9.140625" style="14"/>
    <col min="7951" max="7951" width="10.28515625" style="14" customWidth="1"/>
    <col min="7952" max="7952" width="0" style="14" hidden="1" customWidth="1"/>
    <col min="7953" max="7953" width="11.42578125" style="14" customWidth="1"/>
    <col min="7954" max="7954" width="10.85546875" style="14" bestFit="1" customWidth="1"/>
    <col min="7955" max="7955" width="10" style="14" bestFit="1" customWidth="1"/>
    <col min="7956" max="7956" width="8.42578125" style="14" bestFit="1" customWidth="1"/>
    <col min="7957" max="7957" width="8.42578125" style="14" customWidth="1"/>
    <col min="7958" max="7958" width="9.28515625" style="14" customWidth="1"/>
    <col min="7959" max="7959" width="8.85546875" style="14" customWidth="1"/>
    <col min="7960" max="7960" width="9.140625" style="14" customWidth="1"/>
    <col min="7961" max="7961" width="8.5703125" style="14" customWidth="1"/>
    <col min="7962" max="7962" width="9" style="14" customWidth="1"/>
    <col min="7963" max="7963" width="7" style="14" customWidth="1"/>
    <col min="7964" max="7964" width="9.42578125" style="14" customWidth="1"/>
    <col min="7965" max="7965" width="8.85546875" style="14" customWidth="1"/>
    <col min="7966" max="7966" width="11.7109375" style="14" customWidth="1"/>
    <col min="7967" max="8206" width="9.140625" style="14"/>
    <col min="8207" max="8207" width="10.28515625" style="14" customWidth="1"/>
    <col min="8208" max="8208" width="0" style="14" hidden="1" customWidth="1"/>
    <col min="8209" max="8209" width="11.42578125" style="14" customWidth="1"/>
    <col min="8210" max="8210" width="10.85546875" style="14" bestFit="1" customWidth="1"/>
    <col min="8211" max="8211" width="10" style="14" bestFit="1" customWidth="1"/>
    <col min="8212" max="8212" width="8.42578125" style="14" bestFit="1" customWidth="1"/>
    <col min="8213" max="8213" width="8.42578125" style="14" customWidth="1"/>
    <col min="8214" max="8214" width="9.28515625" style="14" customWidth="1"/>
    <col min="8215" max="8215" width="8.85546875" style="14" customWidth="1"/>
    <col min="8216" max="8216" width="9.140625" style="14" customWidth="1"/>
    <col min="8217" max="8217" width="8.5703125" style="14" customWidth="1"/>
    <col min="8218" max="8218" width="9" style="14" customWidth="1"/>
    <col min="8219" max="8219" width="7" style="14" customWidth="1"/>
    <col min="8220" max="8220" width="9.42578125" style="14" customWidth="1"/>
    <col min="8221" max="8221" width="8.85546875" style="14" customWidth="1"/>
    <col min="8222" max="8222" width="11.7109375" style="14" customWidth="1"/>
    <col min="8223" max="8462" width="9.140625" style="14"/>
    <col min="8463" max="8463" width="10.28515625" style="14" customWidth="1"/>
    <col min="8464" max="8464" width="0" style="14" hidden="1" customWidth="1"/>
    <col min="8465" max="8465" width="11.42578125" style="14" customWidth="1"/>
    <col min="8466" max="8466" width="10.85546875" style="14" bestFit="1" customWidth="1"/>
    <col min="8467" max="8467" width="10" style="14" bestFit="1" customWidth="1"/>
    <col min="8468" max="8468" width="8.42578125" style="14" bestFit="1" customWidth="1"/>
    <col min="8469" max="8469" width="8.42578125" style="14" customWidth="1"/>
    <col min="8470" max="8470" width="9.28515625" style="14" customWidth="1"/>
    <col min="8471" max="8471" width="8.85546875" style="14" customWidth="1"/>
    <col min="8472" max="8472" width="9.140625" style="14" customWidth="1"/>
    <col min="8473" max="8473" width="8.5703125" style="14" customWidth="1"/>
    <col min="8474" max="8474" width="9" style="14" customWidth="1"/>
    <col min="8475" max="8475" width="7" style="14" customWidth="1"/>
    <col min="8476" max="8476" width="9.42578125" style="14" customWidth="1"/>
    <col min="8477" max="8477" width="8.85546875" style="14" customWidth="1"/>
    <col min="8478" max="8478" width="11.7109375" style="14" customWidth="1"/>
    <col min="8479" max="8718" width="9.140625" style="14"/>
    <col min="8719" max="8719" width="10.28515625" style="14" customWidth="1"/>
    <col min="8720" max="8720" width="0" style="14" hidden="1" customWidth="1"/>
    <col min="8721" max="8721" width="11.42578125" style="14" customWidth="1"/>
    <col min="8722" max="8722" width="10.85546875" style="14" bestFit="1" customWidth="1"/>
    <col min="8723" max="8723" width="10" style="14" bestFit="1" customWidth="1"/>
    <col min="8724" max="8724" width="8.42578125" style="14" bestFit="1" customWidth="1"/>
    <col min="8725" max="8725" width="8.42578125" style="14" customWidth="1"/>
    <col min="8726" max="8726" width="9.28515625" style="14" customWidth="1"/>
    <col min="8727" max="8727" width="8.85546875" style="14" customWidth="1"/>
    <col min="8728" max="8728" width="9.140625" style="14" customWidth="1"/>
    <col min="8729" max="8729" width="8.5703125" style="14" customWidth="1"/>
    <col min="8730" max="8730" width="9" style="14" customWidth="1"/>
    <col min="8731" max="8731" width="7" style="14" customWidth="1"/>
    <col min="8732" max="8732" width="9.42578125" style="14" customWidth="1"/>
    <col min="8733" max="8733" width="8.85546875" style="14" customWidth="1"/>
    <col min="8734" max="8734" width="11.7109375" style="14" customWidth="1"/>
    <col min="8735" max="8974" width="9.140625" style="14"/>
    <col min="8975" max="8975" width="10.28515625" style="14" customWidth="1"/>
    <col min="8976" max="8976" width="0" style="14" hidden="1" customWidth="1"/>
    <col min="8977" max="8977" width="11.42578125" style="14" customWidth="1"/>
    <col min="8978" max="8978" width="10.85546875" style="14" bestFit="1" customWidth="1"/>
    <col min="8979" max="8979" width="10" style="14" bestFit="1" customWidth="1"/>
    <col min="8980" max="8980" width="8.42578125" style="14" bestFit="1" customWidth="1"/>
    <col min="8981" max="8981" width="8.42578125" style="14" customWidth="1"/>
    <col min="8982" max="8982" width="9.28515625" style="14" customWidth="1"/>
    <col min="8983" max="8983" width="8.85546875" style="14" customWidth="1"/>
    <col min="8984" max="8984" width="9.140625" style="14" customWidth="1"/>
    <col min="8985" max="8985" width="8.5703125" style="14" customWidth="1"/>
    <col min="8986" max="8986" width="9" style="14" customWidth="1"/>
    <col min="8987" max="8987" width="7" style="14" customWidth="1"/>
    <col min="8988" max="8988" width="9.42578125" style="14" customWidth="1"/>
    <col min="8989" max="8989" width="8.85546875" style="14" customWidth="1"/>
    <col min="8990" max="8990" width="11.7109375" style="14" customWidth="1"/>
    <col min="8991" max="9230" width="9.140625" style="14"/>
    <col min="9231" max="9231" width="10.28515625" style="14" customWidth="1"/>
    <col min="9232" max="9232" width="0" style="14" hidden="1" customWidth="1"/>
    <col min="9233" max="9233" width="11.42578125" style="14" customWidth="1"/>
    <col min="9234" max="9234" width="10.85546875" style="14" bestFit="1" customWidth="1"/>
    <col min="9235" max="9235" width="10" style="14" bestFit="1" customWidth="1"/>
    <col min="9236" max="9236" width="8.42578125" style="14" bestFit="1" customWidth="1"/>
    <col min="9237" max="9237" width="8.42578125" style="14" customWidth="1"/>
    <col min="9238" max="9238" width="9.28515625" style="14" customWidth="1"/>
    <col min="9239" max="9239" width="8.85546875" style="14" customWidth="1"/>
    <col min="9240" max="9240" width="9.140625" style="14" customWidth="1"/>
    <col min="9241" max="9241" width="8.5703125" style="14" customWidth="1"/>
    <col min="9242" max="9242" width="9" style="14" customWidth="1"/>
    <col min="9243" max="9243" width="7" style="14" customWidth="1"/>
    <col min="9244" max="9244" width="9.42578125" style="14" customWidth="1"/>
    <col min="9245" max="9245" width="8.85546875" style="14" customWidth="1"/>
    <col min="9246" max="9246" width="11.7109375" style="14" customWidth="1"/>
    <col min="9247" max="9486" width="9.140625" style="14"/>
    <col min="9487" max="9487" width="10.28515625" style="14" customWidth="1"/>
    <col min="9488" max="9488" width="0" style="14" hidden="1" customWidth="1"/>
    <col min="9489" max="9489" width="11.42578125" style="14" customWidth="1"/>
    <col min="9490" max="9490" width="10.85546875" style="14" bestFit="1" customWidth="1"/>
    <col min="9491" max="9491" width="10" style="14" bestFit="1" customWidth="1"/>
    <col min="9492" max="9492" width="8.42578125" style="14" bestFit="1" customWidth="1"/>
    <col min="9493" max="9493" width="8.42578125" style="14" customWidth="1"/>
    <col min="9494" max="9494" width="9.28515625" style="14" customWidth="1"/>
    <col min="9495" max="9495" width="8.85546875" style="14" customWidth="1"/>
    <col min="9496" max="9496" width="9.140625" style="14" customWidth="1"/>
    <col min="9497" max="9497" width="8.5703125" style="14" customWidth="1"/>
    <col min="9498" max="9498" width="9" style="14" customWidth="1"/>
    <col min="9499" max="9499" width="7" style="14" customWidth="1"/>
    <col min="9500" max="9500" width="9.42578125" style="14" customWidth="1"/>
    <col min="9501" max="9501" width="8.85546875" style="14" customWidth="1"/>
    <col min="9502" max="9502" width="11.7109375" style="14" customWidth="1"/>
    <col min="9503" max="9742" width="9.140625" style="14"/>
    <col min="9743" max="9743" width="10.28515625" style="14" customWidth="1"/>
    <col min="9744" max="9744" width="0" style="14" hidden="1" customWidth="1"/>
    <col min="9745" max="9745" width="11.42578125" style="14" customWidth="1"/>
    <col min="9746" max="9746" width="10.85546875" style="14" bestFit="1" customWidth="1"/>
    <col min="9747" max="9747" width="10" style="14" bestFit="1" customWidth="1"/>
    <col min="9748" max="9748" width="8.42578125" style="14" bestFit="1" customWidth="1"/>
    <col min="9749" max="9749" width="8.42578125" style="14" customWidth="1"/>
    <col min="9750" max="9750" width="9.28515625" style="14" customWidth="1"/>
    <col min="9751" max="9751" width="8.85546875" style="14" customWidth="1"/>
    <col min="9752" max="9752" width="9.140625" style="14" customWidth="1"/>
    <col min="9753" max="9753" width="8.5703125" style="14" customWidth="1"/>
    <col min="9754" max="9754" width="9" style="14" customWidth="1"/>
    <col min="9755" max="9755" width="7" style="14" customWidth="1"/>
    <col min="9756" max="9756" width="9.42578125" style="14" customWidth="1"/>
    <col min="9757" max="9757" width="8.85546875" style="14" customWidth="1"/>
    <col min="9758" max="9758" width="11.7109375" style="14" customWidth="1"/>
    <col min="9759" max="9998" width="9.140625" style="14"/>
    <col min="9999" max="9999" width="10.28515625" style="14" customWidth="1"/>
    <col min="10000" max="10000" width="0" style="14" hidden="1" customWidth="1"/>
    <col min="10001" max="10001" width="11.42578125" style="14" customWidth="1"/>
    <col min="10002" max="10002" width="10.85546875" style="14" bestFit="1" customWidth="1"/>
    <col min="10003" max="10003" width="10" style="14" bestFit="1" customWidth="1"/>
    <col min="10004" max="10004" width="8.42578125" style="14" bestFit="1" customWidth="1"/>
    <col min="10005" max="10005" width="8.42578125" style="14" customWidth="1"/>
    <col min="10006" max="10006" width="9.28515625" style="14" customWidth="1"/>
    <col min="10007" max="10007" width="8.85546875" style="14" customWidth="1"/>
    <col min="10008" max="10008" width="9.140625" style="14" customWidth="1"/>
    <col min="10009" max="10009" width="8.5703125" style="14" customWidth="1"/>
    <col min="10010" max="10010" width="9" style="14" customWidth="1"/>
    <col min="10011" max="10011" width="7" style="14" customWidth="1"/>
    <col min="10012" max="10012" width="9.42578125" style="14" customWidth="1"/>
    <col min="10013" max="10013" width="8.85546875" style="14" customWidth="1"/>
    <col min="10014" max="10014" width="11.7109375" style="14" customWidth="1"/>
    <col min="10015" max="10254" width="9.140625" style="14"/>
    <col min="10255" max="10255" width="10.28515625" style="14" customWidth="1"/>
    <col min="10256" max="10256" width="0" style="14" hidden="1" customWidth="1"/>
    <col min="10257" max="10257" width="11.42578125" style="14" customWidth="1"/>
    <col min="10258" max="10258" width="10.85546875" style="14" bestFit="1" customWidth="1"/>
    <col min="10259" max="10259" width="10" style="14" bestFit="1" customWidth="1"/>
    <col min="10260" max="10260" width="8.42578125" style="14" bestFit="1" customWidth="1"/>
    <col min="10261" max="10261" width="8.42578125" style="14" customWidth="1"/>
    <col min="10262" max="10262" width="9.28515625" style="14" customWidth="1"/>
    <col min="10263" max="10263" width="8.85546875" style="14" customWidth="1"/>
    <col min="10264" max="10264" width="9.140625" style="14" customWidth="1"/>
    <col min="10265" max="10265" width="8.5703125" style="14" customWidth="1"/>
    <col min="10266" max="10266" width="9" style="14" customWidth="1"/>
    <col min="10267" max="10267" width="7" style="14" customWidth="1"/>
    <col min="10268" max="10268" width="9.42578125" style="14" customWidth="1"/>
    <col min="10269" max="10269" width="8.85546875" style="14" customWidth="1"/>
    <col min="10270" max="10270" width="11.7109375" style="14" customWidth="1"/>
    <col min="10271" max="10510" width="9.140625" style="14"/>
    <col min="10511" max="10511" width="10.28515625" style="14" customWidth="1"/>
    <col min="10512" max="10512" width="0" style="14" hidden="1" customWidth="1"/>
    <col min="10513" max="10513" width="11.42578125" style="14" customWidth="1"/>
    <col min="10514" max="10514" width="10.85546875" style="14" bestFit="1" customWidth="1"/>
    <col min="10515" max="10515" width="10" style="14" bestFit="1" customWidth="1"/>
    <col min="10516" max="10516" width="8.42578125" style="14" bestFit="1" customWidth="1"/>
    <col min="10517" max="10517" width="8.42578125" style="14" customWidth="1"/>
    <col min="10518" max="10518" width="9.28515625" style="14" customWidth="1"/>
    <col min="10519" max="10519" width="8.85546875" style="14" customWidth="1"/>
    <col min="10520" max="10520" width="9.140625" style="14" customWidth="1"/>
    <col min="10521" max="10521" width="8.5703125" style="14" customWidth="1"/>
    <col min="10522" max="10522" width="9" style="14" customWidth="1"/>
    <col min="10523" max="10523" width="7" style="14" customWidth="1"/>
    <col min="10524" max="10524" width="9.42578125" style="14" customWidth="1"/>
    <col min="10525" max="10525" width="8.85546875" style="14" customWidth="1"/>
    <col min="10526" max="10526" width="11.7109375" style="14" customWidth="1"/>
    <col min="10527" max="10766" width="9.140625" style="14"/>
    <col min="10767" max="10767" width="10.28515625" style="14" customWidth="1"/>
    <col min="10768" max="10768" width="0" style="14" hidden="1" customWidth="1"/>
    <col min="10769" max="10769" width="11.42578125" style="14" customWidth="1"/>
    <col min="10770" max="10770" width="10.85546875" style="14" bestFit="1" customWidth="1"/>
    <col min="10771" max="10771" width="10" style="14" bestFit="1" customWidth="1"/>
    <col min="10772" max="10772" width="8.42578125" style="14" bestFit="1" customWidth="1"/>
    <col min="10773" max="10773" width="8.42578125" style="14" customWidth="1"/>
    <col min="10774" max="10774" width="9.28515625" style="14" customWidth="1"/>
    <col min="10775" max="10775" width="8.85546875" style="14" customWidth="1"/>
    <col min="10776" max="10776" width="9.140625" style="14" customWidth="1"/>
    <col min="10777" max="10777" width="8.5703125" style="14" customWidth="1"/>
    <col min="10778" max="10778" width="9" style="14" customWidth="1"/>
    <col min="10779" max="10779" width="7" style="14" customWidth="1"/>
    <col min="10780" max="10780" width="9.42578125" style="14" customWidth="1"/>
    <col min="10781" max="10781" width="8.85546875" style="14" customWidth="1"/>
    <col min="10782" max="10782" width="11.7109375" style="14" customWidth="1"/>
    <col min="10783" max="11022" width="9.140625" style="14"/>
    <col min="11023" max="11023" width="10.28515625" style="14" customWidth="1"/>
    <col min="11024" max="11024" width="0" style="14" hidden="1" customWidth="1"/>
    <col min="11025" max="11025" width="11.42578125" style="14" customWidth="1"/>
    <col min="11026" max="11026" width="10.85546875" style="14" bestFit="1" customWidth="1"/>
    <col min="11027" max="11027" width="10" style="14" bestFit="1" customWidth="1"/>
    <col min="11028" max="11028" width="8.42578125" style="14" bestFit="1" customWidth="1"/>
    <col min="11029" max="11029" width="8.42578125" style="14" customWidth="1"/>
    <col min="11030" max="11030" width="9.28515625" style="14" customWidth="1"/>
    <col min="11031" max="11031" width="8.85546875" style="14" customWidth="1"/>
    <col min="11032" max="11032" width="9.140625" style="14" customWidth="1"/>
    <col min="11033" max="11033" width="8.5703125" style="14" customWidth="1"/>
    <col min="11034" max="11034" width="9" style="14" customWidth="1"/>
    <col min="11035" max="11035" width="7" style="14" customWidth="1"/>
    <col min="11036" max="11036" width="9.42578125" style="14" customWidth="1"/>
    <col min="11037" max="11037" width="8.85546875" style="14" customWidth="1"/>
    <col min="11038" max="11038" width="11.7109375" style="14" customWidth="1"/>
    <col min="11039" max="11278" width="9.140625" style="14"/>
    <col min="11279" max="11279" width="10.28515625" style="14" customWidth="1"/>
    <col min="11280" max="11280" width="0" style="14" hidden="1" customWidth="1"/>
    <col min="11281" max="11281" width="11.42578125" style="14" customWidth="1"/>
    <col min="11282" max="11282" width="10.85546875" style="14" bestFit="1" customWidth="1"/>
    <col min="11283" max="11283" width="10" style="14" bestFit="1" customWidth="1"/>
    <col min="11284" max="11284" width="8.42578125" style="14" bestFit="1" customWidth="1"/>
    <col min="11285" max="11285" width="8.42578125" style="14" customWidth="1"/>
    <col min="11286" max="11286" width="9.28515625" style="14" customWidth="1"/>
    <col min="11287" max="11287" width="8.85546875" style="14" customWidth="1"/>
    <col min="11288" max="11288" width="9.140625" style="14" customWidth="1"/>
    <col min="11289" max="11289" width="8.5703125" style="14" customWidth="1"/>
    <col min="11290" max="11290" width="9" style="14" customWidth="1"/>
    <col min="11291" max="11291" width="7" style="14" customWidth="1"/>
    <col min="11292" max="11292" width="9.42578125" style="14" customWidth="1"/>
    <col min="11293" max="11293" width="8.85546875" style="14" customWidth="1"/>
    <col min="11294" max="11294" width="11.7109375" style="14" customWidth="1"/>
    <col min="11295" max="11534" width="9.140625" style="14"/>
    <col min="11535" max="11535" width="10.28515625" style="14" customWidth="1"/>
    <col min="11536" max="11536" width="0" style="14" hidden="1" customWidth="1"/>
    <col min="11537" max="11537" width="11.42578125" style="14" customWidth="1"/>
    <col min="11538" max="11538" width="10.85546875" style="14" bestFit="1" customWidth="1"/>
    <col min="11539" max="11539" width="10" style="14" bestFit="1" customWidth="1"/>
    <col min="11540" max="11540" width="8.42578125" style="14" bestFit="1" customWidth="1"/>
    <col min="11541" max="11541" width="8.42578125" style="14" customWidth="1"/>
    <col min="11542" max="11542" width="9.28515625" style="14" customWidth="1"/>
    <col min="11543" max="11543" width="8.85546875" style="14" customWidth="1"/>
    <col min="11544" max="11544" width="9.140625" style="14" customWidth="1"/>
    <col min="11545" max="11545" width="8.5703125" style="14" customWidth="1"/>
    <col min="11546" max="11546" width="9" style="14" customWidth="1"/>
    <col min="11547" max="11547" width="7" style="14" customWidth="1"/>
    <col min="11548" max="11548" width="9.42578125" style="14" customWidth="1"/>
    <col min="11549" max="11549" width="8.85546875" style="14" customWidth="1"/>
    <col min="11550" max="11550" width="11.7109375" style="14" customWidth="1"/>
    <col min="11551" max="11790" width="9.140625" style="14"/>
    <col min="11791" max="11791" width="10.28515625" style="14" customWidth="1"/>
    <col min="11792" max="11792" width="0" style="14" hidden="1" customWidth="1"/>
    <col min="11793" max="11793" width="11.42578125" style="14" customWidth="1"/>
    <col min="11794" max="11794" width="10.85546875" style="14" bestFit="1" customWidth="1"/>
    <col min="11795" max="11795" width="10" style="14" bestFit="1" customWidth="1"/>
    <col min="11796" max="11796" width="8.42578125" style="14" bestFit="1" customWidth="1"/>
    <col min="11797" max="11797" width="8.42578125" style="14" customWidth="1"/>
    <col min="11798" max="11798" width="9.28515625" style="14" customWidth="1"/>
    <col min="11799" max="11799" width="8.85546875" style="14" customWidth="1"/>
    <col min="11800" max="11800" width="9.140625" style="14" customWidth="1"/>
    <col min="11801" max="11801" width="8.5703125" style="14" customWidth="1"/>
    <col min="11802" max="11802" width="9" style="14" customWidth="1"/>
    <col min="11803" max="11803" width="7" style="14" customWidth="1"/>
    <col min="11804" max="11804" width="9.42578125" style="14" customWidth="1"/>
    <col min="11805" max="11805" width="8.85546875" style="14" customWidth="1"/>
    <col min="11806" max="11806" width="11.7109375" style="14" customWidth="1"/>
    <col min="11807" max="12046" width="9.140625" style="14"/>
    <col min="12047" max="12047" width="10.28515625" style="14" customWidth="1"/>
    <col min="12048" max="12048" width="0" style="14" hidden="1" customWidth="1"/>
    <col min="12049" max="12049" width="11.42578125" style="14" customWidth="1"/>
    <col min="12050" max="12050" width="10.85546875" style="14" bestFit="1" customWidth="1"/>
    <col min="12051" max="12051" width="10" style="14" bestFit="1" customWidth="1"/>
    <col min="12052" max="12052" width="8.42578125" style="14" bestFit="1" customWidth="1"/>
    <col min="12053" max="12053" width="8.42578125" style="14" customWidth="1"/>
    <col min="12054" max="12054" width="9.28515625" style="14" customWidth="1"/>
    <col min="12055" max="12055" width="8.85546875" style="14" customWidth="1"/>
    <col min="12056" max="12056" width="9.140625" style="14" customWidth="1"/>
    <col min="12057" max="12057" width="8.5703125" style="14" customWidth="1"/>
    <col min="12058" max="12058" width="9" style="14" customWidth="1"/>
    <col min="12059" max="12059" width="7" style="14" customWidth="1"/>
    <col min="12060" max="12060" width="9.42578125" style="14" customWidth="1"/>
    <col min="12061" max="12061" width="8.85546875" style="14" customWidth="1"/>
    <col min="12062" max="12062" width="11.7109375" style="14" customWidth="1"/>
    <col min="12063" max="12302" width="9.140625" style="14"/>
    <col min="12303" max="12303" width="10.28515625" style="14" customWidth="1"/>
    <col min="12304" max="12304" width="0" style="14" hidden="1" customWidth="1"/>
    <col min="12305" max="12305" width="11.42578125" style="14" customWidth="1"/>
    <col min="12306" max="12306" width="10.85546875" style="14" bestFit="1" customWidth="1"/>
    <col min="12307" max="12307" width="10" style="14" bestFit="1" customWidth="1"/>
    <col min="12308" max="12308" width="8.42578125" style="14" bestFit="1" customWidth="1"/>
    <col min="12309" max="12309" width="8.42578125" style="14" customWidth="1"/>
    <col min="12310" max="12310" width="9.28515625" style="14" customWidth="1"/>
    <col min="12311" max="12311" width="8.85546875" style="14" customWidth="1"/>
    <col min="12312" max="12312" width="9.140625" style="14" customWidth="1"/>
    <col min="12313" max="12313" width="8.5703125" style="14" customWidth="1"/>
    <col min="12314" max="12314" width="9" style="14" customWidth="1"/>
    <col min="12315" max="12315" width="7" style="14" customWidth="1"/>
    <col min="12316" max="12316" width="9.42578125" style="14" customWidth="1"/>
    <col min="12317" max="12317" width="8.85546875" style="14" customWidth="1"/>
    <col min="12318" max="12318" width="11.7109375" style="14" customWidth="1"/>
    <col min="12319" max="12558" width="9.140625" style="14"/>
    <col min="12559" max="12559" width="10.28515625" style="14" customWidth="1"/>
    <col min="12560" max="12560" width="0" style="14" hidden="1" customWidth="1"/>
    <col min="12561" max="12561" width="11.42578125" style="14" customWidth="1"/>
    <col min="12562" max="12562" width="10.85546875" style="14" bestFit="1" customWidth="1"/>
    <col min="12563" max="12563" width="10" style="14" bestFit="1" customWidth="1"/>
    <col min="12564" max="12564" width="8.42578125" style="14" bestFit="1" customWidth="1"/>
    <col min="12565" max="12565" width="8.42578125" style="14" customWidth="1"/>
    <col min="12566" max="12566" width="9.28515625" style="14" customWidth="1"/>
    <col min="12567" max="12567" width="8.85546875" style="14" customWidth="1"/>
    <col min="12568" max="12568" width="9.140625" style="14" customWidth="1"/>
    <col min="12569" max="12569" width="8.5703125" style="14" customWidth="1"/>
    <col min="12570" max="12570" width="9" style="14" customWidth="1"/>
    <col min="12571" max="12571" width="7" style="14" customWidth="1"/>
    <col min="12572" max="12572" width="9.42578125" style="14" customWidth="1"/>
    <col min="12573" max="12573" width="8.85546875" style="14" customWidth="1"/>
    <col min="12574" max="12574" width="11.7109375" style="14" customWidth="1"/>
    <col min="12575" max="12814" width="9.140625" style="14"/>
    <col min="12815" max="12815" width="10.28515625" style="14" customWidth="1"/>
    <col min="12816" max="12816" width="0" style="14" hidden="1" customWidth="1"/>
    <col min="12817" max="12817" width="11.42578125" style="14" customWidth="1"/>
    <col min="12818" max="12818" width="10.85546875" style="14" bestFit="1" customWidth="1"/>
    <col min="12819" max="12819" width="10" style="14" bestFit="1" customWidth="1"/>
    <col min="12820" max="12820" width="8.42578125" style="14" bestFit="1" customWidth="1"/>
    <col min="12821" max="12821" width="8.42578125" style="14" customWidth="1"/>
    <col min="12822" max="12822" width="9.28515625" style="14" customWidth="1"/>
    <col min="12823" max="12823" width="8.85546875" style="14" customWidth="1"/>
    <col min="12824" max="12824" width="9.140625" style="14" customWidth="1"/>
    <col min="12825" max="12825" width="8.5703125" style="14" customWidth="1"/>
    <col min="12826" max="12826" width="9" style="14" customWidth="1"/>
    <col min="12827" max="12827" width="7" style="14" customWidth="1"/>
    <col min="12828" max="12828" width="9.42578125" style="14" customWidth="1"/>
    <col min="12829" max="12829" width="8.85546875" style="14" customWidth="1"/>
    <col min="12830" max="12830" width="11.7109375" style="14" customWidth="1"/>
    <col min="12831" max="13070" width="9.140625" style="14"/>
    <col min="13071" max="13071" width="10.28515625" style="14" customWidth="1"/>
    <col min="13072" max="13072" width="0" style="14" hidden="1" customWidth="1"/>
    <col min="13073" max="13073" width="11.42578125" style="14" customWidth="1"/>
    <col min="13074" max="13074" width="10.85546875" style="14" bestFit="1" customWidth="1"/>
    <col min="13075" max="13075" width="10" style="14" bestFit="1" customWidth="1"/>
    <col min="13076" max="13076" width="8.42578125" style="14" bestFit="1" customWidth="1"/>
    <col min="13077" max="13077" width="8.42578125" style="14" customWidth="1"/>
    <col min="13078" max="13078" width="9.28515625" style="14" customWidth="1"/>
    <col min="13079" max="13079" width="8.85546875" style="14" customWidth="1"/>
    <col min="13080" max="13080" width="9.140625" style="14" customWidth="1"/>
    <col min="13081" max="13081" width="8.5703125" style="14" customWidth="1"/>
    <col min="13082" max="13082" width="9" style="14" customWidth="1"/>
    <col min="13083" max="13083" width="7" style="14" customWidth="1"/>
    <col min="13084" max="13084" width="9.42578125" style="14" customWidth="1"/>
    <col min="13085" max="13085" width="8.85546875" style="14" customWidth="1"/>
    <col min="13086" max="13086" width="11.7109375" style="14" customWidth="1"/>
    <col min="13087" max="13326" width="9.140625" style="14"/>
    <col min="13327" max="13327" width="10.28515625" style="14" customWidth="1"/>
    <col min="13328" max="13328" width="0" style="14" hidden="1" customWidth="1"/>
    <col min="13329" max="13329" width="11.42578125" style="14" customWidth="1"/>
    <col min="13330" max="13330" width="10.85546875" style="14" bestFit="1" customWidth="1"/>
    <col min="13331" max="13331" width="10" style="14" bestFit="1" customWidth="1"/>
    <col min="13332" max="13332" width="8.42578125" style="14" bestFit="1" customWidth="1"/>
    <col min="13333" max="13333" width="8.42578125" style="14" customWidth="1"/>
    <col min="13334" max="13334" width="9.28515625" style="14" customWidth="1"/>
    <col min="13335" max="13335" width="8.85546875" style="14" customWidth="1"/>
    <col min="13336" max="13336" width="9.140625" style="14" customWidth="1"/>
    <col min="13337" max="13337" width="8.5703125" style="14" customWidth="1"/>
    <col min="13338" max="13338" width="9" style="14" customWidth="1"/>
    <col min="13339" max="13339" width="7" style="14" customWidth="1"/>
    <col min="13340" max="13340" width="9.42578125" style="14" customWidth="1"/>
    <col min="13341" max="13341" width="8.85546875" style="14" customWidth="1"/>
    <col min="13342" max="13342" width="11.7109375" style="14" customWidth="1"/>
    <col min="13343" max="13582" width="9.140625" style="14"/>
    <col min="13583" max="13583" width="10.28515625" style="14" customWidth="1"/>
    <col min="13584" max="13584" width="0" style="14" hidden="1" customWidth="1"/>
    <col min="13585" max="13585" width="11.42578125" style="14" customWidth="1"/>
    <col min="13586" max="13586" width="10.85546875" style="14" bestFit="1" customWidth="1"/>
    <col min="13587" max="13587" width="10" style="14" bestFit="1" customWidth="1"/>
    <col min="13588" max="13588" width="8.42578125" style="14" bestFit="1" customWidth="1"/>
    <col min="13589" max="13589" width="8.42578125" style="14" customWidth="1"/>
    <col min="13590" max="13590" width="9.28515625" style="14" customWidth="1"/>
    <col min="13591" max="13591" width="8.85546875" style="14" customWidth="1"/>
    <col min="13592" max="13592" width="9.140625" style="14" customWidth="1"/>
    <col min="13593" max="13593" width="8.5703125" style="14" customWidth="1"/>
    <col min="13594" max="13594" width="9" style="14" customWidth="1"/>
    <col min="13595" max="13595" width="7" style="14" customWidth="1"/>
    <col min="13596" max="13596" width="9.42578125" style="14" customWidth="1"/>
    <col min="13597" max="13597" width="8.85546875" style="14" customWidth="1"/>
    <col min="13598" max="13598" width="11.7109375" style="14" customWidth="1"/>
    <col min="13599" max="13838" width="9.140625" style="14"/>
    <col min="13839" max="13839" width="10.28515625" style="14" customWidth="1"/>
    <col min="13840" max="13840" width="0" style="14" hidden="1" customWidth="1"/>
    <col min="13841" max="13841" width="11.42578125" style="14" customWidth="1"/>
    <col min="13842" max="13842" width="10.85546875" style="14" bestFit="1" customWidth="1"/>
    <col min="13843" max="13843" width="10" style="14" bestFit="1" customWidth="1"/>
    <col min="13844" max="13844" width="8.42578125" style="14" bestFit="1" customWidth="1"/>
    <col min="13845" max="13845" width="8.42578125" style="14" customWidth="1"/>
    <col min="13846" max="13846" width="9.28515625" style="14" customWidth="1"/>
    <col min="13847" max="13847" width="8.85546875" style="14" customWidth="1"/>
    <col min="13848" max="13848" width="9.140625" style="14" customWidth="1"/>
    <col min="13849" max="13849" width="8.5703125" style="14" customWidth="1"/>
    <col min="13850" max="13850" width="9" style="14" customWidth="1"/>
    <col min="13851" max="13851" width="7" style="14" customWidth="1"/>
    <col min="13852" max="13852" width="9.42578125" style="14" customWidth="1"/>
    <col min="13853" max="13853" width="8.85546875" style="14" customWidth="1"/>
    <col min="13854" max="13854" width="11.7109375" style="14" customWidth="1"/>
    <col min="13855" max="14094" width="9.140625" style="14"/>
    <col min="14095" max="14095" width="10.28515625" style="14" customWidth="1"/>
    <col min="14096" max="14096" width="0" style="14" hidden="1" customWidth="1"/>
    <col min="14097" max="14097" width="11.42578125" style="14" customWidth="1"/>
    <col min="14098" max="14098" width="10.85546875" style="14" bestFit="1" customWidth="1"/>
    <col min="14099" max="14099" width="10" style="14" bestFit="1" customWidth="1"/>
    <col min="14100" max="14100" width="8.42578125" style="14" bestFit="1" customWidth="1"/>
    <col min="14101" max="14101" width="8.42578125" style="14" customWidth="1"/>
    <col min="14102" max="14102" width="9.28515625" style="14" customWidth="1"/>
    <col min="14103" max="14103" width="8.85546875" style="14" customWidth="1"/>
    <col min="14104" max="14104" width="9.140625" style="14" customWidth="1"/>
    <col min="14105" max="14105" width="8.5703125" style="14" customWidth="1"/>
    <col min="14106" max="14106" width="9" style="14" customWidth="1"/>
    <col min="14107" max="14107" width="7" style="14" customWidth="1"/>
    <col min="14108" max="14108" width="9.42578125" style="14" customWidth="1"/>
    <col min="14109" max="14109" width="8.85546875" style="14" customWidth="1"/>
    <col min="14110" max="14110" width="11.7109375" style="14" customWidth="1"/>
    <col min="14111" max="14350" width="9.140625" style="14"/>
    <col min="14351" max="14351" width="10.28515625" style="14" customWidth="1"/>
    <col min="14352" max="14352" width="0" style="14" hidden="1" customWidth="1"/>
    <col min="14353" max="14353" width="11.42578125" style="14" customWidth="1"/>
    <col min="14354" max="14354" width="10.85546875" style="14" bestFit="1" customWidth="1"/>
    <col min="14355" max="14355" width="10" style="14" bestFit="1" customWidth="1"/>
    <col min="14356" max="14356" width="8.42578125" style="14" bestFit="1" customWidth="1"/>
    <col min="14357" max="14357" width="8.42578125" style="14" customWidth="1"/>
    <col min="14358" max="14358" width="9.28515625" style="14" customWidth="1"/>
    <col min="14359" max="14359" width="8.85546875" style="14" customWidth="1"/>
    <col min="14360" max="14360" width="9.140625" style="14" customWidth="1"/>
    <col min="14361" max="14361" width="8.5703125" style="14" customWidth="1"/>
    <col min="14362" max="14362" width="9" style="14" customWidth="1"/>
    <col min="14363" max="14363" width="7" style="14" customWidth="1"/>
    <col min="14364" max="14364" width="9.42578125" style="14" customWidth="1"/>
    <col min="14365" max="14365" width="8.85546875" style="14" customWidth="1"/>
    <col min="14366" max="14366" width="11.7109375" style="14" customWidth="1"/>
    <col min="14367" max="14606" width="9.140625" style="14"/>
    <col min="14607" max="14607" width="10.28515625" style="14" customWidth="1"/>
    <col min="14608" max="14608" width="0" style="14" hidden="1" customWidth="1"/>
    <col min="14609" max="14609" width="11.42578125" style="14" customWidth="1"/>
    <col min="14610" max="14610" width="10.85546875" style="14" bestFit="1" customWidth="1"/>
    <col min="14611" max="14611" width="10" style="14" bestFit="1" customWidth="1"/>
    <col min="14612" max="14612" width="8.42578125" style="14" bestFit="1" customWidth="1"/>
    <col min="14613" max="14613" width="8.42578125" style="14" customWidth="1"/>
    <col min="14614" max="14614" width="9.28515625" style="14" customWidth="1"/>
    <col min="14615" max="14615" width="8.85546875" style="14" customWidth="1"/>
    <col min="14616" max="14616" width="9.140625" style="14" customWidth="1"/>
    <col min="14617" max="14617" width="8.5703125" style="14" customWidth="1"/>
    <col min="14618" max="14618" width="9" style="14" customWidth="1"/>
    <col min="14619" max="14619" width="7" style="14" customWidth="1"/>
    <col min="14620" max="14620" width="9.42578125" style="14" customWidth="1"/>
    <col min="14621" max="14621" width="8.85546875" style="14" customWidth="1"/>
    <col min="14622" max="14622" width="11.7109375" style="14" customWidth="1"/>
    <col min="14623" max="14862" width="9.140625" style="14"/>
    <col min="14863" max="14863" width="10.28515625" style="14" customWidth="1"/>
    <col min="14864" max="14864" width="0" style="14" hidden="1" customWidth="1"/>
    <col min="14865" max="14865" width="11.42578125" style="14" customWidth="1"/>
    <col min="14866" max="14866" width="10.85546875" style="14" bestFit="1" customWidth="1"/>
    <col min="14867" max="14867" width="10" style="14" bestFit="1" customWidth="1"/>
    <col min="14868" max="14868" width="8.42578125" style="14" bestFit="1" customWidth="1"/>
    <col min="14869" max="14869" width="8.42578125" style="14" customWidth="1"/>
    <col min="14870" max="14870" width="9.28515625" style="14" customWidth="1"/>
    <col min="14871" max="14871" width="8.85546875" style="14" customWidth="1"/>
    <col min="14872" max="14872" width="9.140625" style="14" customWidth="1"/>
    <col min="14873" max="14873" width="8.5703125" style="14" customWidth="1"/>
    <col min="14874" max="14874" width="9" style="14" customWidth="1"/>
    <col min="14875" max="14875" width="7" style="14" customWidth="1"/>
    <col min="14876" max="14876" width="9.42578125" style="14" customWidth="1"/>
    <col min="14877" max="14877" width="8.85546875" style="14" customWidth="1"/>
    <col min="14878" max="14878" width="11.7109375" style="14" customWidth="1"/>
    <col min="14879" max="15118" width="9.140625" style="14"/>
    <col min="15119" max="15119" width="10.28515625" style="14" customWidth="1"/>
    <col min="15120" max="15120" width="0" style="14" hidden="1" customWidth="1"/>
    <col min="15121" max="15121" width="11.42578125" style="14" customWidth="1"/>
    <col min="15122" max="15122" width="10.85546875" style="14" bestFit="1" customWidth="1"/>
    <col min="15123" max="15123" width="10" style="14" bestFit="1" customWidth="1"/>
    <col min="15124" max="15124" width="8.42578125" style="14" bestFit="1" customWidth="1"/>
    <col min="15125" max="15125" width="8.42578125" style="14" customWidth="1"/>
    <col min="15126" max="15126" width="9.28515625" style="14" customWidth="1"/>
    <col min="15127" max="15127" width="8.85546875" style="14" customWidth="1"/>
    <col min="15128" max="15128" width="9.140625" style="14" customWidth="1"/>
    <col min="15129" max="15129" width="8.5703125" style="14" customWidth="1"/>
    <col min="15130" max="15130" width="9" style="14" customWidth="1"/>
    <col min="15131" max="15131" width="7" style="14" customWidth="1"/>
    <col min="15132" max="15132" width="9.42578125" style="14" customWidth="1"/>
    <col min="15133" max="15133" width="8.85546875" style="14" customWidth="1"/>
    <col min="15134" max="15134" width="11.7109375" style="14" customWidth="1"/>
    <col min="15135" max="15374" width="9.140625" style="14"/>
    <col min="15375" max="15375" width="10.28515625" style="14" customWidth="1"/>
    <col min="15376" max="15376" width="0" style="14" hidden="1" customWidth="1"/>
    <col min="15377" max="15377" width="11.42578125" style="14" customWidth="1"/>
    <col min="15378" max="15378" width="10.85546875" style="14" bestFit="1" customWidth="1"/>
    <col min="15379" max="15379" width="10" style="14" bestFit="1" customWidth="1"/>
    <col min="15380" max="15380" width="8.42578125" style="14" bestFit="1" customWidth="1"/>
    <col min="15381" max="15381" width="8.42578125" style="14" customWidth="1"/>
    <col min="15382" max="15382" width="9.28515625" style="14" customWidth="1"/>
    <col min="15383" max="15383" width="8.85546875" style="14" customWidth="1"/>
    <col min="15384" max="15384" width="9.140625" style="14" customWidth="1"/>
    <col min="15385" max="15385" width="8.5703125" style="14" customWidth="1"/>
    <col min="15386" max="15386" width="9" style="14" customWidth="1"/>
    <col min="15387" max="15387" width="7" style="14" customWidth="1"/>
    <col min="15388" max="15388" width="9.42578125" style="14" customWidth="1"/>
    <col min="15389" max="15389" width="8.85546875" style="14" customWidth="1"/>
    <col min="15390" max="15390" width="11.7109375" style="14" customWidth="1"/>
    <col min="15391" max="15630" width="9.140625" style="14"/>
    <col min="15631" max="15631" width="10.28515625" style="14" customWidth="1"/>
    <col min="15632" max="15632" width="0" style="14" hidden="1" customWidth="1"/>
    <col min="15633" max="15633" width="11.42578125" style="14" customWidth="1"/>
    <col min="15634" max="15634" width="10.85546875" style="14" bestFit="1" customWidth="1"/>
    <col min="15635" max="15635" width="10" style="14" bestFit="1" customWidth="1"/>
    <col min="15636" max="15636" width="8.42578125" style="14" bestFit="1" customWidth="1"/>
    <col min="15637" max="15637" width="8.42578125" style="14" customWidth="1"/>
    <col min="15638" max="15638" width="9.28515625" style="14" customWidth="1"/>
    <col min="15639" max="15639" width="8.85546875" style="14" customWidth="1"/>
    <col min="15640" max="15640" width="9.140625" style="14" customWidth="1"/>
    <col min="15641" max="15641" width="8.5703125" style="14" customWidth="1"/>
    <col min="15642" max="15642" width="9" style="14" customWidth="1"/>
    <col min="15643" max="15643" width="7" style="14" customWidth="1"/>
    <col min="15644" max="15644" width="9.42578125" style="14" customWidth="1"/>
    <col min="15645" max="15645" width="8.85546875" style="14" customWidth="1"/>
    <col min="15646" max="15646" width="11.7109375" style="14" customWidth="1"/>
    <col min="15647" max="15886" width="9.140625" style="14"/>
    <col min="15887" max="15887" width="10.28515625" style="14" customWidth="1"/>
    <col min="15888" max="15888" width="0" style="14" hidden="1" customWidth="1"/>
    <col min="15889" max="15889" width="11.42578125" style="14" customWidth="1"/>
    <col min="15890" max="15890" width="10.85546875" style="14" bestFit="1" customWidth="1"/>
    <col min="15891" max="15891" width="10" style="14" bestFit="1" customWidth="1"/>
    <col min="15892" max="15892" width="8.42578125" style="14" bestFit="1" customWidth="1"/>
    <col min="15893" max="15893" width="8.42578125" style="14" customWidth="1"/>
    <col min="15894" max="15894" width="9.28515625" style="14" customWidth="1"/>
    <col min="15895" max="15895" width="8.85546875" style="14" customWidth="1"/>
    <col min="15896" max="15896" width="9.140625" style="14" customWidth="1"/>
    <col min="15897" max="15897" width="8.5703125" style="14" customWidth="1"/>
    <col min="15898" max="15898" width="9" style="14" customWidth="1"/>
    <col min="15899" max="15899" width="7" style="14" customWidth="1"/>
    <col min="15900" max="15900" width="9.42578125" style="14" customWidth="1"/>
    <col min="15901" max="15901" width="8.85546875" style="14" customWidth="1"/>
    <col min="15902" max="15902" width="11.7109375" style="14" customWidth="1"/>
    <col min="15903" max="16142" width="9.140625" style="14"/>
    <col min="16143" max="16143" width="10.28515625" style="14" customWidth="1"/>
    <col min="16144" max="16144" width="0" style="14" hidden="1" customWidth="1"/>
    <col min="16145" max="16145" width="11.42578125" style="14" customWidth="1"/>
    <col min="16146" max="16146" width="10.85546875" style="14" bestFit="1" customWidth="1"/>
    <col min="16147" max="16147" width="10" style="14" bestFit="1" customWidth="1"/>
    <col min="16148" max="16148" width="8.42578125" style="14" bestFit="1" customWidth="1"/>
    <col min="16149" max="16149" width="8.42578125" style="14" customWidth="1"/>
    <col min="16150" max="16150" width="9.28515625" style="14" customWidth="1"/>
    <col min="16151" max="16151" width="8.85546875" style="14" customWidth="1"/>
    <col min="16152" max="16152" width="9.140625" style="14" customWidth="1"/>
    <col min="16153" max="16153" width="8.5703125" style="14" customWidth="1"/>
    <col min="16154" max="16154" width="9" style="14" customWidth="1"/>
    <col min="16155" max="16155" width="7" style="14" customWidth="1"/>
    <col min="16156" max="16156" width="9.42578125" style="14" customWidth="1"/>
    <col min="16157" max="16157" width="8.85546875" style="14" customWidth="1"/>
    <col min="16158" max="16158" width="11.7109375" style="14" customWidth="1"/>
    <col min="16159" max="16384" width="9.140625" style="14"/>
  </cols>
  <sheetData>
    <row r="1" spans="1:34" ht="18" x14ac:dyDescent="0.25">
      <c r="B1" s="116" t="s">
        <v>407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3"/>
      <c r="AF1" s="13"/>
      <c r="AG1" s="13"/>
      <c r="AH1" s="13"/>
    </row>
    <row r="2" spans="1:34" ht="12.75" x14ac:dyDescent="0.2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ht="12.75" x14ac:dyDescent="0.2">
      <c r="A3" s="6"/>
      <c r="B3" s="92"/>
      <c r="C3" s="6"/>
      <c r="D3" s="39"/>
      <c r="E3" s="39">
        <v>210101</v>
      </c>
      <c r="F3" s="39">
        <v>210105</v>
      </c>
      <c r="G3" s="39">
        <v>2100201</v>
      </c>
      <c r="H3" s="39">
        <v>210301</v>
      </c>
      <c r="I3" s="39">
        <v>210302</v>
      </c>
      <c r="J3" s="39">
        <v>210303</v>
      </c>
      <c r="K3" s="39">
        <v>210304</v>
      </c>
      <c r="L3" s="39">
        <v>210401</v>
      </c>
      <c r="M3" s="39">
        <v>210402</v>
      </c>
      <c r="N3" s="39">
        <v>210403</v>
      </c>
      <c r="O3" s="39">
        <v>210404</v>
      </c>
      <c r="P3" s="39">
        <v>210406</v>
      </c>
      <c r="Q3" s="39">
        <v>210501</v>
      </c>
      <c r="R3" s="39">
        <v>210502</v>
      </c>
      <c r="S3" s="39">
        <v>210503</v>
      </c>
      <c r="T3" s="39">
        <v>210604</v>
      </c>
      <c r="U3" s="39">
        <v>210702</v>
      </c>
      <c r="V3" s="39">
        <v>210901</v>
      </c>
      <c r="W3" s="39">
        <v>210902</v>
      </c>
      <c r="X3" s="39">
        <v>210802</v>
      </c>
      <c r="Y3" s="39">
        <v>210803</v>
      </c>
      <c r="Z3" s="39">
        <v>210804</v>
      </c>
      <c r="AA3" s="39">
        <v>210807</v>
      </c>
      <c r="AB3" s="39">
        <v>213207</v>
      </c>
      <c r="AC3" s="39">
        <v>213208</v>
      </c>
      <c r="AD3" s="39">
        <v>213209</v>
      </c>
      <c r="AE3" s="15"/>
      <c r="AF3" s="15"/>
      <c r="AG3" s="15"/>
      <c r="AH3" s="15"/>
    </row>
    <row r="4" spans="1:34" ht="49.5" customHeight="1" x14ac:dyDescent="0.2">
      <c r="A4" s="6"/>
      <c r="B4" s="16" t="s">
        <v>129</v>
      </c>
      <c r="C4" s="17" t="s">
        <v>130</v>
      </c>
      <c r="D4" s="17" t="s">
        <v>131</v>
      </c>
      <c r="E4" s="17" t="s">
        <v>132</v>
      </c>
      <c r="F4" s="17" t="s">
        <v>186</v>
      </c>
      <c r="G4" s="17" t="s">
        <v>133</v>
      </c>
      <c r="H4" s="17" t="s">
        <v>134</v>
      </c>
      <c r="I4" s="17" t="s">
        <v>135</v>
      </c>
      <c r="J4" s="17" t="s">
        <v>179</v>
      </c>
      <c r="K4" s="17" t="s">
        <v>143</v>
      </c>
      <c r="L4" s="17" t="s">
        <v>178</v>
      </c>
      <c r="M4" s="17" t="s">
        <v>180</v>
      </c>
      <c r="N4" s="17" t="s">
        <v>137</v>
      </c>
      <c r="O4" s="17" t="s">
        <v>181</v>
      </c>
      <c r="P4" s="17" t="s">
        <v>182</v>
      </c>
      <c r="Q4" s="17" t="s">
        <v>141</v>
      </c>
      <c r="R4" s="17" t="s">
        <v>140</v>
      </c>
      <c r="S4" s="17" t="s">
        <v>406</v>
      </c>
      <c r="T4" s="17" t="s">
        <v>142</v>
      </c>
      <c r="U4" s="17" t="s">
        <v>139</v>
      </c>
      <c r="V4" s="17" t="s">
        <v>191</v>
      </c>
      <c r="W4" s="17" t="s">
        <v>192</v>
      </c>
      <c r="X4" s="17" t="s">
        <v>188</v>
      </c>
      <c r="Y4" s="17" t="s">
        <v>189</v>
      </c>
      <c r="Z4" s="17" t="s">
        <v>405</v>
      </c>
      <c r="AA4" s="17" t="s">
        <v>183</v>
      </c>
      <c r="AB4" s="17" t="s">
        <v>184</v>
      </c>
      <c r="AC4" s="17" t="s">
        <v>187</v>
      </c>
      <c r="AD4" s="17" t="s">
        <v>185</v>
      </c>
    </row>
    <row r="5" spans="1:34" ht="16.5" customHeight="1" x14ac:dyDescent="0.2">
      <c r="A5" s="6"/>
      <c r="B5" s="18" t="s">
        <v>144</v>
      </c>
      <c r="C5" s="22">
        <f>SUM(C6:C62)</f>
        <v>40468559</v>
      </c>
      <c r="D5" s="22">
        <f>SUM(D6:D62)</f>
        <v>2662837018.4499998</v>
      </c>
      <c r="E5" s="22">
        <f t="shared" ref="E5:AD5" si="0">SUM(E6:E62)</f>
        <v>875572856.47000003</v>
      </c>
      <c r="F5" s="22">
        <f t="shared" si="0"/>
        <v>174296</v>
      </c>
      <c r="G5" s="22">
        <f t="shared" si="0"/>
        <v>40286795.980000004</v>
      </c>
      <c r="H5" s="22">
        <f t="shared" si="0"/>
        <v>0</v>
      </c>
      <c r="I5" s="22">
        <f t="shared" si="0"/>
        <v>18119821</v>
      </c>
      <c r="J5" s="22">
        <f t="shared" si="0"/>
        <v>996036</v>
      </c>
      <c r="K5" s="22">
        <f t="shared" si="0"/>
        <v>3248263</v>
      </c>
      <c r="L5" s="22">
        <f t="shared" si="0"/>
        <v>10828169</v>
      </c>
      <c r="M5" s="22">
        <f t="shared" si="0"/>
        <v>4533872</v>
      </c>
      <c r="N5" s="22">
        <f t="shared" si="0"/>
        <v>1334776</v>
      </c>
      <c r="O5" s="22">
        <f t="shared" si="0"/>
        <v>0</v>
      </c>
      <c r="P5" s="22">
        <f t="shared" si="0"/>
        <v>8439800</v>
      </c>
      <c r="Q5" s="22">
        <f t="shared" si="0"/>
        <v>0</v>
      </c>
      <c r="R5" s="22">
        <f t="shared" si="0"/>
        <v>25763720</v>
      </c>
      <c r="S5" s="22">
        <f t="shared" si="0"/>
        <v>105600</v>
      </c>
      <c r="T5" s="22">
        <f t="shared" si="0"/>
        <v>15524874</v>
      </c>
      <c r="U5" s="22">
        <f t="shared" si="0"/>
        <v>391480</v>
      </c>
      <c r="V5" s="22">
        <f t="shared" si="0"/>
        <v>93050489</v>
      </c>
      <c r="W5" s="22">
        <f t="shared" si="0"/>
        <v>834000</v>
      </c>
      <c r="X5" s="22">
        <f t="shared" si="0"/>
        <v>0</v>
      </c>
      <c r="Y5" s="22">
        <f t="shared" si="0"/>
        <v>7022054</v>
      </c>
      <c r="Z5" s="22">
        <f t="shared" si="0"/>
        <v>640000</v>
      </c>
      <c r="AA5" s="22">
        <f t="shared" si="0"/>
        <v>7508647</v>
      </c>
      <c r="AB5" s="22">
        <f t="shared" si="0"/>
        <v>1054737470</v>
      </c>
      <c r="AC5" s="22">
        <f t="shared" si="0"/>
        <v>493133999</v>
      </c>
      <c r="AD5" s="22">
        <f t="shared" si="0"/>
        <v>590000</v>
      </c>
    </row>
    <row r="6" spans="1:34" ht="26.25" customHeight="1" x14ac:dyDescent="0.2">
      <c r="A6" s="6">
        <v>1</v>
      </c>
      <c r="B6" s="19" t="s">
        <v>297</v>
      </c>
      <c r="C6" s="20"/>
      <c r="D6" s="20">
        <f>SUM(E6:AD6)</f>
        <v>43927435</v>
      </c>
      <c r="E6" s="20">
        <v>43927435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4" ht="26.25" customHeight="1" x14ac:dyDescent="0.2">
      <c r="A7" s="6">
        <f>+A6+1</f>
        <v>2</v>
      </c>
      <c r="B7" s="19" t="s">
        <v>298</v>
      </c>
      <c r="C7" s="20"/>
      <c r="D7" s="20">
        <f t="shared" ref="D7:D24" si="1">SUM(E7:AD7)</f>
        <v>37735041</v>
      </c>
      <c r="E7" s="20">
        <v>37735041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4" ht="26.25" customHeight="1" x14ac:dyDescent="0.2">
      <c r="A8" s="6">
        <f t="shared" ref="A8:A62" si="2">+A7+1</f>
        <v>3</v>
      </c>
      <c r="B8" s="19" t="s">
        <v>299</v>
      </c>
      <c r="C8" s="20"/>
      <c r="D8" s="20">
        <f t="shared" si="1"/>
        <v>26275741</v>
      </c>
      <c r="E8" s="20">
        <v>23850741</v>
      </c>
      <c r="F8" s="20"/>
      <c r="G8" s="20"/>
      <c r="H8" s="20"/>
      <c r="I8" s="20"/>
      <c r="J8" s="20"/>
      <c r="K8" s="20"/>
      <c r="L8" s="20"/>
      <c r="M8" s="20">
        <v>2425000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4" ht="26.25" customHeight="1" x14ac:dyDescent="0.2">
      <c r="A9" s="6">
        <f t="shared" si="2"/>
        <v>4</v>
      </c>
      <c r="B9" s="19" t="s">
        <v>300</v>
      </c>
      <c r="C9" s="20"/>
      <c r="D9" s="20">
        <f t="shared" si="1"/>
        <v>84072036</v>
      </c>
      <c r="E9" s="20">
        <v>82165978</v>
      </c>
      <c r="F9" s="20"/>
      <c r="G9" s="20">
        <v>1906058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4" ht="26.25" customHeight="1" x14ac:dyDescent="0.2">
      <c r="A10" s="6">
        <f t="shared" si="2"/>
        <v>5</v>
      </c>
      <c r="B10" s="19" t="s">
        <v>301</v>
      </c>
      <c r="C10" s="20"/>
      <c r="D10" s="20">
        <f t="shared" si="1"/>
        <v>62215369</v>
      </c>
      <c r="E10" s="20">
        <v>62215369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4" ht="40.5" customHeight="1" x14ac:dyDescent="0.2">
      <c r="A11" s="6">
        <f t="shared" si="2"/>
        <v>6</v>
      </c>
      <c r="B11" s="19" t="s">
        <v>302</v>
      </c>
      <c r="C11" s="20"/>
      <c r="D11" s="20">
        <f t="shared" si="1"/>
        <v>65458117</v>
      </c>
      <c r="E11" s="20">
        <f>65458117-2304200</f>
        <v>63153917</v>
      </c>
      <c r="F11" s="20"/>
      <c r="G11" s="20"/>
      <c r="H11" s="20"/>
      <c r="I11" s="20"/>
      <c r="J11" s="20"/>
      <c r="K11" s="20"/>
      <c r="L11" s="20">
        <v>2304200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4" ht="34.5" customHeight="1" x14ac:dyDescent="0.2">
      <c r="A12" s="6">
        <f t="shared" si="2"/>
        <v>7</v>
      </c>
      <c r="B12" s="19" t="s">
        <v>303</v>
      </c>
      <c r="C12" s="20"/>
      <c r="D12" s="20">
        <f t="shared" si="1"/>
        <v>34305313</v>
      </c>
      <c r="E12" s="20">
        <v>34305313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4" ht="36" customHeight="1" x14ac:dyDescent="0.2">
      <c r="A13" s="6">
        <f t="shared" si="2"/>
        <v>8</v>
      </c>
      <c r="B13" s="19" t="s">
        <v>304</v>
      </c>
      <c r="C13" s="20"/>
      <c r="D13" s="20">
        <f t="shared" si="1"/>
        <v>41272607</v>
      </c>
      <c r="E13" s="20">
        <v>41272607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4" ht="26.25" customHeight="1" x14ac:dyDescent="0.2">
      <c r="A14" s="6">
        <f t="shared" si="2"/>
        <v>9</v>
      </c>
      <c r="B14" s="19" t="s">
        <v>305</v>
      </c>
      <c r="C14" s="20"/>
      <c r="D14" s="20">
        <f t="shared" si="1"/>
        <v>73662377.25</v>
      </c>
      <c r="E14" s="20">
        <v>71853977.25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>
        <v>1808400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4" ht="26.25" customHeight="1" x14ac:dyDescent="0.2">
      <c r="A15" s="6">
        <f t="shared" si="2"/>
        <v>10</v>
      </c>
      <c r="B15" s="19" t="s">
        <v>306</v>
      </c>
      <c r="C15" s="20"/>
      <c r="D15" s="20">
        <f t="shared" si="1"/>
        <v>51983526</v>
      </c>
      <c r="E15" s="20">
        <v>51983526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4" ht="26.25" customHeight="1" x14ac:dyDescent="0.2">
      <c r="A16" s="6">
        <f t="shared" si="2"/>
        <v>11</v>
      </c>
      <c r="B16" s="19" t="s">
        <v>308</v>
      </c>
      <c r="C16" s="20"/>
      <c r="D16" s="20">
        <f t="shared" si="1"/>
        <v>44023372</v>
      </c>
      <c r="E16" s="20">
        <v>43650184</v>
      </c>
      <c r="F16" s="20"/>
      <c r="G16" s="20">
        <v>28288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>
        <v>344900</v>
      </c>
      <c r="W16" s="20"/>
      <c r="X16" s="20"/>
      <c r="Y16" s="20"/>
      <c r="Z16" s="20"/>
      <c r="AA16" s="20"/>
      <c r="AB16" s="20"/>
      <c r="AC16" s="20"/>
      <c r="AD16" s="20"/>
    </row>
    <row r="17" spans="1:30" ht="26.25" customHeight="1" x14ac:dyDescent="0.2">
      <c r="A17" s="6">
        <f t="shared" si="2"/>
        <v>12</v>
      </c>
      <c r="B17" s="19" t="s">
        <v>307</v>
      </c>
      <c r="C17" s="20"/>
      <c r="D17" s="20">
        <f t="shared" si="1"/>
        <v>49175613</v>
      </c>
      <c r="E17" s="20">
        <v>48622713</v>
      </c>
      <c r="F17" s="20"/>
      <c r="G17" s="20"/>
      <c r="H17" s="20"/>
      <c r="I17" s="20"/>
      <c r="J17" s="20"/>
      <c r="K17" s="20"/>
      <c r="L17" s="20"/>
      <c r="M17" s="20">
        <v>552900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26.25" customHeight="1" x14ac:dyDescent="0.2">
      <c r="A18" s="6">
        <f t="shared" si="2"/>
        <v>13</v>
      </c>
      <c r="B18" s="19" t="s">
        <v>309</v>
      </c>
      <c r="C18" s="20"/>
      <c r="D18" s="20">
        <f t="shared" si="1"/>
        <v>27809063</v>
      </c>
      <c r="E18" s="20">
        <v>27749663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>
        <v>59400</v>
      </c>
      <c r="W18" s="20"/>
      <c r="X18" s="20"/>
      <c r="Y18" s="20"/>
      <c r="Z18" s="20"/>
      <c r="AA18" s="20"/>
      <c r="AB18" s="20"/>
      <c r="AC18" s="20"/>
      <c r="AD18" s="20"/>
    </row>
    <row r="19" spans="1:30" ht="26.25" customHeight="1" x14ac:dyDescent="0.2">
      <c r="A19" s="6">
        <f t="shared" si="2"/>
        <v>14</v>
      </c>
      <c r="B19" s="19" t="s">
        <v>310</v>
      </c>
      <c r="C19" s="20"/>
      <c r="D19" s="20">
        <f t="shared" si="1"/>
        <v>83810059</v>
      </c>
      <c r="E19" s="20">
        <v>82631341</v>
      </c>
      <c r="F19" s="20"/>
      <c r="G19" s="20">
        <v>1178718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26.25" customHeight="1" x14ac:dyDescent="0.2">
      <c r="A20" s="6">
        <f t="shared" si="2"/>
        <v>15</v>
      </c>
      <c r="B20" s="106" t="s">
        <v>311</v>
      </c>
      <c r="C20" s="23"/>
      <c r="D20" s="20">
        <f t="shared" si="1"/>
        <v>30066530</v>
      </c>
      <c r="E20" s="23">
        <v>26398443</v>
      </c>
      <c r="F20" s="23"/>
      <c r="G20" s="23">
        <v>3668087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26.25" customHeight="1" x14ac:dyDescent="0.2">
      <c r="A21" s="6">
        <f t="shared" si="2"/>
        <v>16</v>
      </c>
      <c r="B21" s="106" t="s">
        <v>312</v>
      </c>
      <c r="C21" s="23"/>
      <c r="D21" s="20">
        <f t="shared" si="1"/>
        <v>128646913</v>
      </c>
      <c r="E21" s="23">
        <v>46855543</v>
      </c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3"/>
      <c r="Q21" s="23"/>
      <c r="R21" s="23"/>
      <c r="S21" s="23"/>
      <c r="T21" s="23"/>
      <c r="U21" s="23"/>
      <c r="V21" s="23">
        <v>81791370</v>
      </c>
      <c r="W21" s="23"/>
      <c r="X21" s="23"/>
      <c r="Y21" s="23"/>
      <c r="Z21" s="23"/>
      <c r="AA21" s="23"/>
      <c r="AB21" s="23"/>
      <c r="AC21" s="23"/>
      <c r="AD21" s="23"/>
    </row>
    <row r="22" spans="1:30" ht="26.25" customHeight="1" x14ac:dyDescent="0.2">
      <c r="A22" s="6">
        <f t="shared" si="2"/>
        <v>17</v>
      </c>
      <c r="B22" s="106" t="s">
        <v>313</v>
      </c>
      <c r="C22" s="23"/>
      <c r="D22" s="20">
        <f t="shared" si="1"/>
        <v>1924263.22</v>
      </c>
      <c r="E22" s="23">
        <v>1924263.22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26.25" customHeight="1" x14ac:dyDescent="0.2">
      <c r="A23" s="6">
        <f t="shared" si="2"/>
        <v>18</v>
      </c>
      <c r="B23" s="106" t="s">
        <v>314</v>
      </c>
      <c r="C23" s="23"/>
      <c r="D23" s="20">
        <f t="shared" si="1"/>
        <v>5781737</v>
      </c>
      <c r="E23" s="23"/>
      <c r="F23" s="23"/>
      <c r="G23" s="23"/>
      <c r="H23" s="23"/>
      <c r="I23" s="23"/>
      <c r="J23" s="23"/>
      <c r="K23" s="23">
        <v>3248263</v>
      </c>
      <c r="L23" s="23"/>
      <c r="M23" s="23">
        <v>285574</v>
      </c>
      <c r="N23" s="23"/>
      <c r="O23" s="23"/>
      <c r="P23" s="23"/>
      <c r="Q23" s="23"/>
      <c r="R23" s="23">
        <v>2247900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24" customHeight="1" x14ac:dyDescent="0.2">
      <c r="A24" s="6">
        <f t="shared" si="2"/>
        <v>19</v>
      </c>
      <c r="B24" s="106" t="s">
        <v>315</v>
      </c>
      <c r="C24" s="23"/>
      <c r="D24" s="20">
        <f t="shared" si="1"/>
        <v>20955002</v>
      </c>
      <c r="E24" s="23">
        <v>20601599</v>
      </c>
      <c r="F24" s="23"/>
      <c r="G24" s="23"/>
      <c r="H24" s="23"/>
      <c r="I24" s="23"/>
      <c r="J24" s="23">
        <v>0</v>
      </c>
      <c r="K24" s="23"/>
      <c r="L24" s="23">
        <v>340403</v>
      </c>
      <c r="M24" s="23"/>
      <c r="N24" s="23"/>
      <c r="O24" s="23"/>
      <c r="P24" s="23"/>
      <c r="Q24" s="23"/>
      <c r="R24" s="23"/>
      <c r="S24" s="23"/>
      <c r="T24" s="23"/>
      <c r="U24" s="23"/>
      <c r="V24" s="23">
        <v>13000</v>
      </c>
      <c r="W24" s="23"/>
      <c r="X24" s="23"/>
      <c r="Y24" s="23"/>
      <c r="Z24" s="23"/>
      <c r="AA24" s="23"/>
      <c r="AB24" s="23"/>
      <c r="AC24" s="23"/>
      <c r="AD24" s="23"/>
    </row>
    <row r="25" spans="1:30" ht="16.5" customHeight="1" x14ac:dyDescent="0.2">
      <c r="A25" s="6">
        <f>+A24+1</f>
        <v>20</v>
      </c>
      <c r="B25" s="106" t="s">
        <v>103</v>
      </c>
      <c r="C25" s="23"/>
      <c r="D25" s="20">
        <f t="shared" ref="D25:D37" si="3">SUM(E25:AD25)</f>
        <v>2560315</v>
      </c>
      <c r="E25" s="23">
        <v>620980</v>
      </c>
      <c r="F25" s="23"/>
      <c r="G25" s="23">
        <v>1939335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16.5" customHeight="1" x14ac:dyDescent="0.2">
      <c r="A26" s="6">
        <f t="shared" si="2"/>
        <v>21</v>
      </c>
      <c r="B26" s="106" t="s">
        <v>104</v>
      </c>
      <c r="C26" s="23"/>
      <c r="D26" s="20">
        <f t="shared" si="3"/>
        <v>8154903</v>
      </c>
      <c r="E26" s="23">
        <v>8154903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6.5" customHeight="1" x14ac:dyDescent="0.2">
      <c r="A27" s="6">
        <f t="shared" si="2"/>
        <v>22</v>
      </c>
      <c r="B27" s="106" t="s">
        <v>105</v>
      </c>
      <c r="C27" s="23"/>
      <c r="D27" s="20">
        <f t="shared" si="3"/>
        <v>9534048</v>
      </c>
      <c r="E27" s="23"/>
      <c r="F27" s="23"/>
      <c r="G27" s="23">
        <v>3941459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>
        <v>1030750</v>
      </c>
      <c r="S27" s="23"/>
      <c r="T27" s="23">
        <v>95000</v>
      </c>
      <c r="U27" s="23"/>
      <c r="V27" s="23"/>
      <c r="W27" s="23"/>
      <c r="X27" s="23"/>
      <c r="Y27" s="23">
        <v>3826839</v>
      </c>
      <c r="Z27" s="23">
        <v>640000</v>
      </c>
      <c r="AA27" s="23"/>
      <c r="AB27" s="23"/>
      <c r="AC27" s="23"/>
      <c r="AD27" s="23"/>
    </row>
    <row r="28" spans="1:30" ht="16.5" customHeight="1" x14ac:dyDescent="0.2">
      <c r="A28" s="6">
        <f t="shared" si="2"/>
        <v>23</v>
      </c>
      <c r="B28" s="106" t="s">
        <v>106</v>
      </c>
      <c r="C28" s="23"/>
      <c r="D28" s="20">
        <f t="shared" si="3"/>
        <v>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ht="16.5" customHeight="1" x14ac:dyDescent="0.2">
      <c r="A29" s="6">
        <f t="shared" si="2"/>
        <v>24</v>
      </c>
      <c r="B29" s="106" t="s">
        <v>107</v>
      </c>
      <c r="C29" s="23"/>
      <c r="D29" s="20">
        <f t="shared" si="3"/>
        <v>5648725</v>
      </c>
      <c r="E29" s="23"/>
      <c r="F29" s="23"/>
      <c r="G29" s="23">
        <v>636625</v>
      </c>
      <c r="H29" s="23"/>
      <c r="I29" s="23"/>
      <c r="J29" s="23"/>
      <c r="K29" s="23"/>
      <c r="L29" s="23">
        <v>512100</v>
      </c>
      <c r="M29" s="23"/>
      <c r="N29" s="23"/>
      <c r="O29" s="23"/>
      <c r="P29" s="23"/>
      <c r="Q29" s="23"/>
      <c r="R29" s="23"/>
      <c r="S29" s="23"/>
      <c r="T29" s="23">
        <v>4500000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ht="16.5" customHeight="1" x14ac:dyDescent="0.2">
      <c r="A30" s="6">
        <f t="shared" si="2"/>
        <v>25</v>
      </c>
      <c r="B30" s="106" t="s">
        <v>108</v>
      </c>
      <c r="C30" s="23">
        <v>92759</v>
      </c>
      <c r="D30" s="20">
        <f t="shared" si="3"/>
        <v>373015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>
        <v>148000</v>
      </c>
      <c r="Q30" s="23"/>
      <c r="R30" s="23"/>
      <c r="S30" s="23"/>
      <c r="T30" s="23"/>
      <c r="U30" s="23"/>
      <c r="V30" s="23"/>
      <c r="W30" s="23"/>
      <c r="X30" s="23"/>
      <c r="Y30" s="23">
        <v>225015</v>
      </c>
      <c r="Z30" s="23"/>
      <c r="AA30" s="23"/>
      <c r="AB30" s="23"/>
      <c r="AC30" s="23"/>
      <c r="AD30" s="23"/>
    </row>
    <row r="31" spans="1:30" ht="16.5" customHeight="1" x14ac:dyDescent="0.2">
      <c r="A31" s="6">
        <f t="shared" si="2"/>
        <v>26</v>
      </c>
      <c r="B31" s="106" t="s">
        <v>109</v>
      </c>
      <c r="C31" s="23"/>
      <c r="D31" s="20">
        <f t="shared" si="3"/>
        <v>0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ht="16.5" customHeight="1" x14ac:dyDescent="0.2">
      <c r="A32" s="6">
        <f t="shared" si="2"/>
        <v>27</v>
      </c>
      <c r="B32" s="106" t="s">
        <v>110</v>
      </c>
      <c r="C32" s="23">
        <v>317227</v>
      </c>
      <c r="D32" s="20">
        <f t="shared" si="3"/>
        <v>6731431</v>
      </c>
      <c r="E32" s="23"/>
      <c r="F32" s="23"/>
      <c r="G32" s="23"/>
      <c r="H32" s="23"/>
      <c r="I32" s="23"/>
      <c r="J32" s="23"/>
      <c r="K32" s="23"/>
      <c r="L32" s="23">
        <v>2084895</v>
      </c>
      <c r="M32" s="23"/>
      <c r="N32" s="23">
        <v>833500</v>
      </c>
      <c r="O32" s="23"/>
      <c r="P32" s="23">
        <v>896500</v>
      </c>
      <c r="Q32" s="23"/>
      <c r="R32" s="23"/>
      <c r="S32" s="23"/>
      <c r="T32" s="23">
        <v>2416536</v>
      </c>
      <c r="U32" s="23"/>
      <c r="V32" s="23">
        <v>500000</v>
      </c>
      <c r="W32" s="23"/>
      <c r="X32" s="23"/>
      <c r="Y32" s="23"/>
      <c r="Z32" s="23"/>
      <c r="AA32" s="23"/>
      <c r="AB32" s="23"/>
      <c r="AC32" s="23"/>
      <c r="AD32" s="23"/>
    </row>
    <row r="33" spans="1:30" ht="16.5" customHeight="1" x14ac:dyDescent="0.2">
      <c r="A33" s="6">
        <f t="shared" si="2"/>
        <v>28</v>
      </c>
      <c r="B33" s="106" t="s">
        <v>111</v>
      </c>
      <c r="C33" s="23"/>
      <c r="D33" s="20">
        <f t="shared" si="3"/>
        <v>19076707</v>
      </c>
      <c r="E33" s="23">
        <v>9980807</v>
      </c>
      <c r="F33" s="23"/>
      <c r="G33" s="23">
        <v>773188</v>
      </c>
      <c r="H33" s="23"/>
      <c r="I33" s="23">
        <v>4314500</v>
      </c>
      <c r="J33" s="23"/>
      <c r="K33" s="23"/>
      <c r="L33" s="23"/>
      <c r="M33" s="23">
        <v>1107948</v>
      </c>
      <c r="N33" s="23">
        <v>221453</v>
      </c>
      <c r="O33" s="23"/>
      <c r="P33" s="23"/>
      <c r="Q33" s="23"/>
      <c r="R33" s="23">
        <v>391720</v>
      </c>
      <c r="S33" s="23"/>
      <c r="T33" s="23">
        <v>192300</v>
      </c>
      <c r="U33" s="23"/>
      <c r="V33" s="23">
        <v>2094791</v>
      </c>
      <c r="W33" s="23"/>
      <c r="X33" s="23"/>
      <c r="Y33" s="23"/>
      <c r="Z33" s="23"/>
      <c r="AA33" s="23"/>
      <c r="AB33" s="23"/>
      <c r="AC33" s="23"/>
      <c r="AD33" s="23"/>
    </row>
    <row r="34" spans="1:30" ht="16.5" customHeight="1" x14ac:dyDescent="0.2">
      <c r="A34" s="6">
        <f t="shared" si="2"/>
        <v>29</v>
      </c>
      <c r="B34" s="106" t="s">
        <v>112</v>
      </c>
      <c r="C34" s="23">
        <v>1812380</v>
      </c>
      <c r="D34" s="20">
        <f t="shared" si="3"/>
        <v>9088037</v>
      </c>
      <c r="E34" s="23">
        <v>6088037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>
        <v>3000000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16.5" customHeight="1" x14ac:dyDescent="0.2">
      <c r="A35" s="6">
        <f t="shared" si="2"/>
        <v>30</v>
      </c>
      <c r="B35" s="106" t="s">
        <v>113</v>
      </c>
      <c r="C35" s="23"/>
      <c r="D35" s="20">
        <f t="shared" si="3"/>
        <v>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6.5" customHeight="1" x14ac:dyDescent="0.2">
      <c r="A36" s="6">
        <f t="shared" si="2"/>
        <v>31</v>
      </c>
      <c r="B36" s="106" t="s">
        <v>114</v>
      </c>
      <c r="C36" s="23"/>
      <c r="D36" s="20">
        <f t="shared" si="3"/>
        <v>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6.5" customHeight="1" x14ac:dyDescent="0.2">
      <c r="A37" s="6">
        <f t="shared" si="2"/>
        <v>32</v>
      </c>
      <c r="B37" s="106" t="s">
        <v>115</v>
      </c>
      <c r="C37" s="23">
        <v>847593</v>
      </c>
      <c r="D37" s="20">
        <f t="shared" si="3"/>
        <v>476093</v>
      </c>
      <c r="E37" s="23">
        <f>149700+101749+100104+43640</f>
        <v>395193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>
        <v>66500</v>
      </c>
      <c r="S37" s="23"/>
      <c r="T37" s="23"/>
      <c r="U37" s="23"/>
      <c r="V37" s="23">
        <v>14400</v>
      </c>
      <c r="W37" s="23"/>
      <c r="X37" s="23"/>
      <c r="Y37" s="23"/>
      <c r="Z37" s="23"/>
      <c r="AA37" s="23"/>
      <c r="AB37" s="23"/>
      <c r="AC37" s="23"/>
      <c r="AD37" s="23"/>
    </row>
    <row r="38" spans="1:30" ht="16.5" customHeight="1" x14ac:dyDescent="0.2">
      <c r="A38" s="6">
        <f t="shared" si="2"/>
        <v>33</v>
      </c>
      <c r="B38" s="106" t="s">
        <v>116</v>
      </c>
      <c r="C38" s="23"/>
      <c r="D38" s="20">
        <f t="shared" ref="D38:D62" si="4">SUM(E38:AD38)</f>
        <v>13978438</v>
      </c>
      <c r="E38" s="23">
        <v>7991721</v>
      </c>
      <c r="F38" s="23"/>
      <c r="G38" s="23">
        <v>1740779</v>
      </c>
      <c r="H38" s="23"/>
      <c r="I38" s="23">
        <v>380000</v>
      </c>
      <c r="J38" s="23"/>
      <c r="K38" s="23"/>
      <c r="L38" s="23">
        <v>50000</v>
      </c>
      <c r="M38" s="23"/>
      <c r="N38" s="23"/>
      <c r="O38" s="23"/>
      <c r="P38" s="23"/>
      <c r="Q38" s="23"/>
      <c r="R38" s="23"/>
      <c r="S38" s="23"/>
      <c r="T38" s="23">
        <v>3225938</v>
      </c>
      <c r="U38" s="23"/>
      <c r="V38" s="23"/>
      <c r="W38" s="23"/>
      <c r="X38" s="23"/>
      <c r="Y38" s="23"/>
      <c r="Z38" s="23"/>
      <c r="AA38" s="23"/>
      <c r="AB38" s="23"/>
      <c r="AC38" s="23"/>
      <c r="AD38" s="23">
        <v>590000</v>
      </c>
    </row>
    <row r="39" spans="1:30" ht="16.5" customHeight="1" x14ac:dyDescent="0.2">
      <c r="A39" s="6">
        <f t="shared" si="2"/>
        <v>34</v>
      </c>
      <c r="B39" s="106" t="s">
        <v>117</v>
      </c>
      <c r="C39" s="23"/>
      <c r="D39" s="20">
        <f t="shared" si="4"/>
        <v>14429551</v>
      </c>
      <c r="E39" s="23"/>
      <c r="F39" s="23"/>
      <c r="G39" s="23"/>
      <c r="H39" s="23"/>
      <c r="I39" s="23">
        <v>9868351</v>
      </c>
      <c r="J39" s="23"/>
      <c r="K39" s="23"/>
      <c r="L39" s="23"/>
      <c r="M39" s="23"/>
      <c r="N39" s="23"/>
      <c r="O39" s="23"/>
      <c r="P39" s="23"/>
      <c r="Q39" s="23"/>
      <c r="R39" s="23">
        <v>4561200</v>
      </c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ht="16.5" customHeight="1" x14ac:dyDescent="0.2">
      <c r="A40" s="6">
        <f t="shared" si="2"/>
        <v>35</v>
      </c>
      <c r="B40" s="106" t="s">
        <v>118</v>
      </c>
      <c r="C40" s="23"/>
      <c r="D40" s="20">
        <f t="shared" si="4"/>
        <v>0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ht="16.5" customHeight="1" x14ac:dyDescent="0.2">
      <c r="A41" s="6">
        <f t="shared" si="2"/>
        <v>36</v>
      </c>
      <c r="B41" s="106" t="s">
        <v>119</v>
      </c>
      <c r="C41" s="23"/>
      <c r="D41" s="20">
        <f t="shared" si="4"/>
        <v>8729669</v>
      </c>
      <c r="E41" s="23">
        <v>3434947</v>
      </c>
      <c r="F41" s="23"/>
      <c r="G41" s="23"/>
      <c r="H41" s="23"/>
      <c r="I41" s="23">
        <v>3556970</v>
      </c>
      <c r="J41" s="23">
        <v>996036</v>
      </c>
      <c r="K41" s="23"/>
      <c r="L41" s="23">
        <v>173161</v>
      </c>
      <c r="M41" s="23"/>
      <c r="N41" s="23">
        <v>77555</v>
      </c>
      <c r="O41" s="23"/>
      <c r="P41" s="23"/>
      <c r="Q41" s="23"/>
      <c r="R41" s="23">
        <v>207000</v>
      </c>
      <c r="S41" s="23"/>
      <c r="T41" s="23"/>
      <c r="U41" s="23">
        <v>284000</v>
      </c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ht="16.5" customHeight="1" x14ac:dyDescent="0.2">
      <c r="A42" s="6">
        <f t="shared" si="2"/>
        <v>37</v>
      </c>
      <c r="B42" s="106" t="s">
        <v>120</v>
      </c>
      <c r="C42" s="23"/>
      <c r="D42" s="20">
        <f t="shared" si="4"/>
        <v>4512820</v>
      </c>
      <c r="E42" s="23"/>
      <c r="F42" s="23"/>
      <c r="G42" s="23">
        <v>4512820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ht="16.5" customHeight="1" x14ac:dyDescent="0.2">
      <c r="A43" s="6">
        <f t="shared" si="2"/>
        <v>38</v>
      </c>
      <c r="B43" s="106" t="s">
        <v>121</v>
      </c>
      <c r="C43" s="23"/>
      <c r="D43" s="20">
        <f t="shared" si="4"/>
        <v>3322238</v>
      </c>
      <c r="E43" s="23"/>
      <c r="F43" s="23"/>
      <c r="G43" s="23">
        <v>616338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>
        <v>105600</v>
      </c>
      <c r="T43" s="23">
        <v>618600</v>
      </c>
      <c r="U43" s="23"/>
      <c r="V43" s="23">
        <v>389000</v>
      </c>
      <c r="W43" s="23"/>
      <c r="X43" s="23"/>
      <c r="Y43" s="23">
        <v>1592700</v>
      </c>
      <c r="Z43" s="23"/>
      <c r="AA43" s="23"/>
      <c r="AB43" s="23"/>
      <c r="AC43" s="23"/>
      <c r="AD43" s="23"/>
    </row>
    <row r="44" spans="1:30" ht="16.5" customHeight="1" x14ac:dyDescent="0.2">
      <c r="A44" s="6">
        <f t="shared" si="2"/>
        <v>39</v>
      </c>
      <c r="B44" s="106" t="s">
        <v>122</v>
      </c>
      <c r="C44" s="23"/>
      <c r="D44" s="20">
        <f t="shared" si="4"/>
        <v>0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ht="16.5" customHeight="1" x14ac:dyDescent="0.2">
      <c r="A45" s="6">
        <f t="shared" si="2"/>
        <v>40</v>
      </c>
      <c r="B45" s="106" t="s">
        <v>123</v>
      </c>
      <c r="C45" s="23">
        <v>3387600</v>
      </c>
      <c r="D45" s="20">
        <f t="shared" si="4"/>
        <v>17629794</v>
      </c>
      <c r="E45" s="23">
        <v>12389403</v>
      </c>
      <c r="F45" s="23"/>
      <c r="G45" s="23">
        <v>2820223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v>1103850</v>
      </c>
      <c r="S45" s="23"/>
      <c r="T45" s="23"/>
      <c r="U45" s="23"/>
      <c r="V45" s="23">
        <v>96318</v>
      </c>
      <c r="W45" s="23"/>
      <c r="X45" s="23"/>
      <c r="Y45" s="23">
        <v>1220000</v>
      </c>
      <c r="Z45" s="23"/>
      <c r="AA45" s="23"/>
      <c r="AB45" s="23"/>
      <c r="AC45" s="23"/>
      <c r="AD45" s="23"/>
    </row>
    <row r="46" spans="1:30" ht="16.5" customHeight="1" x14ac:dyDescent="0.2">
      <c r="A46" s="6">
        <f t="shared" si="2"/>
        <v>41</v>
      </c>
      <c r="B46" s="106" t="s">
        <v>124</v>
      </c>
      <c r="C46" s="23"/>
      <c r="D46" s="20">
        <f t="shared" si="4"/>
        <v>16338709</v>
      </c>
      <c r="E46" s="23"/>
      <c r="F46" s="23"/>
      <c r="G46" s="23">
        <v>7062799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>
        <v>2678600</v>
      </c>
      <c r="U46" s="23"/>
      <c r="V46" s="23">
        <v>6597310</v>
      </c>
      <c r="W46" s="23"/>
      <c r="X46" s="23"/>
      <c r="Y46" s="23"/>
      <c r="Z46" s="23"/>
      <c r="AA46" s="23"/>
      <c r="AB46" s="23"/>
      <c r="AC46" s="23"/>
      <c r="AD46" s="23"/>
    </row>
    <row r="47" spans="1:30" ht="16.5" customHeight="1" x14ac:dyDescent="0.2">
      <c r="A47" s="6">
        <f t="shared" si="2"/>
        <v>42</v>
      </c>
      <c r="B47" s="106" t="s">
        <v>125</v>
      </c>
      <c r="C47" s="23"/>
      <c r="D47" s="20">
        <f t="shared" si="4"/>
        <v>7767829.7800000003</v>
      </c>
      <c r="E47" s="23">
        <v>95520</v>
      </c>
      <c r="F47" s="23"/>
      <c r="G47" s="23">
        <v>688549.78</v>
      </c>
      <c r="H47" s="23"/>
      <c r="I47" s="23"/>
      <c r="J47" s="23"/>
      <c r="K47" s="23"/>
      <c r="L47" s="23">
        <v>5363410</v>
      </c>
      <c r="M47" s="23">
        <v>162450</v>
      </c>
      <c r="N47" s="23"/>
      <c r="O47" s="23"/>
      <c r="P47" s="23"/>
      <c r="Q47" s="23"/>
      <c r="R47" s="23"/>
      <c r="S47" s="23"/>
      <c r="T47" s="23">
        <v>1457900</v>
      </c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ht="16.5" customHeight="1" x14ac:dyDescent="0.2">
      <c r="A48" s="6">
        <f t="shared" si="2"/>
        <v>43</v>
      </c>
      <c r="B48" s="106" t="s">
        <v>126</v>
      </c>
      <c r="C48" s="23">
        <v>1652000</v>
      </c>
      <c r="D48" s="20">
        <f t="shared" si="4"/>
        <v>0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ht="16.5" customHeight="1" x14ac:dyDescent="0.2">
      <c r="A49" s="6">
        <f t="shared" si="2"/>
        <v>44</v>
      </c>
      <c r="B49" s="106" t="s">
        <v>127</v>
      </c>
      <c r="C49" s="23"/>
      <c r="D49" s="20">
        <f t="shared" si="4"/>
        <v>17779495</v>
      </c>
      <c r="E49" s="23">
        <f>11701034+3730170</f>
        <v>15431204</v>
      </c>
      <c r="F49" s="23"/>
      <c r="G49" s="23">
        <v>2348291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ht="16.5" customHeight="1" x14ac:dyDescent="0.2">
      <c r="A50" s="6">
        <f t="shared" si="2"/>
        <v>45</v>
      </c>
      <c r="B50" s="106" t="s">
        <v>145</v>
      </c>
      <c r="C50" s="7"/>
      <c r="D50" s="20">
        <f t="shared" si="4"/>
        <v>359254</v>
      </c>
      <c r="E50" s="23"/>
      <c r="F50" s="23">
        <v>174296</v>
      </c>
      <c r="G50" s="23">
        <v>184958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ht="16.5" customHeight="1" x14ac:dyDescent="0.2">
      <c r="A51" s="6">
        <f t="shared" si="2"/>
        <v>46</v>
      </c>
      <c r="B51" s="106" t="s">
        <v>316</v>
      </c>
      <c r="C51" s="23">
        <v>32359000</v>
      </c>
      <c r="D51" s="20">
        <f t="shared" si="4"/>
        <v>0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ht="16.5" customHeight="1" x14ac:dyDescent="0.2">
      <c r="A52" s="6">
        <f t="shared" si="2"/>
        <v>47</v>
      </c>
      <c r="B52" s="106" t="s">
        <v>91</v>
      </c>
      <c r="C52" s="23"/>
      <c r="D52" s="20">
        <f t="shared" si="4"/>
        <v>0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ht="24" customHeight="1" x14ac:dyDescent="0.2">
      <c r="A53" s="6">
        <f t="shared" si="2"/>
        <v>48</v>
      </c>
      <c r="B53" s="106" t="s">
        <v>317</v>
      </c>
      <c r="C53" s="23"/>
      <c r="D53" s="20">
        <f t="shared" si="4"/>
        <v>7508647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>
        <v>7508647</v>
      </c>
      <c r="AB53" s="23"/>
      <c r="AC53" s="23"/>
      <c r="AD53" s="23"/>
    </row>
    <row r="54" spans="1:30" ht="24" customHeight="1" x14ac:dyDescent="0.2">
      <c r="A54" s="6">
        <f t="shared" si="2"/>
        <v>49</v>
      </c>
      <c r="B54" s="106" t="s">
        <v>318</v>
      </c>
      <c r="C54" s="23"/>
      <c r="D54" s="20">
        <f t="shared" si="4"/>
        <v>157500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>
        <v>157500</v>
      </c>
      <c r="Z54" s="23"/>
      <c r="AA54" s="23"/>
      <c r="AB54" s="23"/>
      <c r="AC54" s="23"/>
      <c r="AD54" s="23"/>
    </row>
    <row r="55" spans="1:30" ht="24" customHeight="1" x14ac:dyDescent="0.2">
      <c r="A55" s="6">
        <f t="shared" si="2"/>
        <v>50</v>
      </c>
      <c r="B55" s="106" t="s">
        <v>319</v>
      </c>
      <c r="C55" s="23"/>
      <c r="D55" s="20">
        <f t="shared" si="4"/>
        <v>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ht="24" customHeight="1" x14ac:dyDescent="0.2">
      <c r="A56" s="6">
        <f t="shared" si="2"/>
        <v>51</v>
      </c>
      <c r="B56" s="106" t="s">
        <v>320</v>
      </c>
      <c r="C56" s="23"/>
      <c r="D56" s="20">
        <f t="shared" si="4"/>
        <v>309748</v>
      </c>
      <c r="E56" s="23"/>
      <c r="F56" s="23"/>
      <c r="G56" s="23"/>
      <c r="H56" s="23"/>
      <c r="I56" s="23"/>
      <c r="J56" s="23"/>
      <c r="K56" s="23"/>
      <c r="L56" s="23"/>
      <c r="M56" s="23"/>
      <c r="N56" s="23">
        <v>202268</v>
      </c>
      <c r="O56" s="23"/>
      <c r="P56" s="23"/>
      <c r="Q56" s="23"/>
      <c r="R56" s="23"/>
      <c r="S56" s="23"/>
      <c r="T56" s="23"/>
      <c r="U56" s="23">
        <v>107480</v>
      </c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ht="24" customHeight="1" x14ac:dyDescent="0.2">
      <c r="A57" s="6">
        <f t="shared" si="2"/>
        <v>52</v>
      </c>
      <c r="B57" s="106" t="s">
        <v>321</v>
      </c>
      <c r="C57" s="23"/>
      <c r="D57" s="20">
        <f t="shared" si="4"/>
        <v>0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ht="24" customHeight="1" x14ac:dyDescent="0.2">
      <c r="A58" s="6">
        <f t="shared" si="2"/>
        <v>53</v>
      </c>
      <c r="B58" s="106" t="s">
        <v>322</v>
      </c>
      <c r="C58" s="23"/>
      <c r="D58" s="20">
        <f t="shared" si="4"/>
        <v>5918000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>
        <v>4768000</v>
      </c>
      <c r="S58" s="23"/>
      <c r="T58" s="23"/>
      <c r="U58" s="23"/>
      <c r="V58" s="23">
        <v>1150000</v>
      </c>
      <c r="W58" s="23"/>
      <c r="X58" s="23"/>
      <c r="Y58" s="23"/>
      <c r="Z58" s="23"/>
      <c r="AA58" s="23"/>
      <c r="AB58" s="23"/>
      <c r="AC58" s="23"/>
      <c r="AD58" s="23"/>
    </row>
    <row r="59" spans="1:30" ht="24" customHeight="1" x14ac:dyDescent="0.2">
      <c r="A59" s="6">
        <f t="shared" si="2"/>
        <v>54</v>
      </c>
      <c r="B59" s="106" t="s">
        <v>323</v>
      </c>
      <c r="C59" s="23"/>
      <c r="D59" s="20">
        <f t="shared" si="4"/>
        <v>1547871469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>
        <v>1054737470</v>
      </c>
      <c r="AC59" s="23">
        <v>493133999</v>
      </c>
      <c r="AD59" s="23"/>
    </row>
    <row r="60" spans="1:30" ht="24" customHeight="1" x14ac:dyDescent="0.2">
      <c r="A60" s="6">
        <f t="shared" si="2"/>
        <v>55</v>
      </c>
      <c r="B60" s="106" t="s">
        <v>324</v>
      </c>
      <c r="C60" s="23"/>
      <c r="D60" s="20">
        <f t="shared" si="4"/>
        <v>14406188</v>
      </c>
      <c r="E60" s="23">
        <v>92488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>
        <v>4395300</v>
      </c>
      <c r="Q60" s="23"/>
      <c r="R60" s="23">
        <v>9578400</v>
      </c>
      <c r="S60" s="23"/>
      <c r="T60" s="23">
        <v>340000</v>
      </c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ht="24" customHeight="1" x14ac:dyDescent="0.2">
      <c r="A61" s="6">
        <f t="shared" si="2"/>
        <v>56</v>
      </c>
      <c r="B61" s="106" t="s">
        <v>175</v>
      </c>
      <c r="C61" s="23"/>
      <c r="D61" s="20">
        <f t="shared" si="4"/>
        <v>1579222</v>
      </c>
      <c r="E61" s="23"/>
      <c r="F61" s="23"/>
      <c r="G61" s="23">
        <v>1579222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ht="24" customHeight="1" x14ac:dyDescent="0.2">
      <c r="A62" s="6">
        <f t="shared" si="2"/>
        <v>57</v>
      </c>
      <c r="B62" s="106" t="s">
        <v>176</v>
      </c>
      <c r="C62" s="23"/>
      <c r="D62" s="20">
        <f t="shared" si="4"/>
        <v>5495058.2000000002</v>
      </c>
      <c r="E62" s="23"/>
      <c r="F62" s="23"/>
      <c r="G62" s="23">
        <v>4661058.2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>
        <v>834000</v>
      </c>
      <c r="X62" s="23"/>
      <c r="Y62" s="23"/>
      <c r="Z62" s="23"/>
      <c r="AA62" s="23"/>
      <c r="AB62" s="23"/>
      <c r="AC62" s="23"/>
      <c r="AD62" s="23"/>
    </row>
    <row r="65" spans="1:30" ht="18" x14ac:dyDescent="0.25">
      <c r="A65" s="116" t="s">
        <v>167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</sheetData>
  <mergeCells count="2">
    <mergeCell ref="B1:AD1"/>
    <mergeCell ref="A65:AD65"/>
  </mergeCells>
  <pageMargins left="0.31496062992125984" right="0.31496062992125984" top="0.74803149606299213" bottom="0.15748031496062992" header="0.31496062992125984" footer="0.31496062992125984"/>
  <pageSetup scale="3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F28" sqref="F28"/>
    </sheetView>
  </sheetViews>
  <sheetFormatPr defaultColWidth="9.140625" defaultRowHeight="12.75" x14ac:dyDescent="0.25"/>
  <cols>
    <col min="1" max="1" width="9.140625" style="21"/>
    <col min="2" max="2" width="31.28515625" style="21" customWidth="1"/>
    <col min="3" max="3" width="14.28515625" style="76" bestFit="1" customWidth="1"/>
    <col min="4" max="4" width="14.5703125" style="76" customWidth="1"/>
    <col min="5" max="5" width="15.140625" style="76" customWidth="1"/>
    <col min="6" max="7" width="14.28515625" style="76" bestFit="1" customWidth="1"/>
    <col min="8" max="8" width="14.5703125" style="76" customWidth="1"/>
    <col min="9" max="9" width="7.42578125" style="21" customWidth="1"/>
    <col min="10" max="16384" width="9.140625" style="21"/>
  </cols>
  <sheetData>
    <row r="1" spans="1:9" ht="17.25" x14ac:dyDescent="0.3">
      <c r="B1" s="117" t="s">
        <v>409</v>
      </c>
      <c r="C1" s="117"/>
      <c r="D1" s="117"/>
      <c r="E1" s="117"/>
      <c r="F1" s="117"/>
      <c r="G1" s="117"/>
      <c r="H1" s="117"/>
      <c r="I1" s="117"/>
    </row>
    <row r="2" spans="1:9" x14ac:dyDescent="0.25">
      <c r="B2" s="52"/>
      <c r="C2" s="68"/>
      <c r="D2" s="68"/>
      <c r="E2" s="68"/>
      <c r="F2" s="68"/>
      <c r="G2" s="68"/>
      <c r="H2" s="68"/>
      <c r="I2" s="52"/>
    </row>
    <row r="3" spans="1:9" ht="42.75" customHeight="1" x14ac:dyDescent="0.25">
      <c r="A3" s="118" t="s">
        <v>193</v>
      </c>
      <c r="B3" s="118"/>
      <c r="C3" s="119" t="s">
        <v>410</v>
      </c>
      <c r="D3" s="119" t="s">
        <v>194</v>
      </c>
      <c r="E3" s="119" t="s">
        <v>195</v>
      </c>
      <c r="F3" s="121" t="s">
        <v>411</v>
      </c>
      <c r="G3" s="122"/>
      <c r="H3" s="122"/>
      <c r="I3" s="123"/>
    </row>
    <row r="4" spans="1:9" ht="48" customHeight="1" x14ac:dyDescent="0.25">
      <c r="A4" s="45" t="s">
        <v>196</v>
      </c>
      <c r="B4" s="62" t="s">
        <v>197</v>
      </c>
      <c r="C4" s="120"/>
      <c r="D4" s="120"/>
      <c r="E4" s="120"/>
      <c r="F4" s="69" t="s">
        <v>198</v>
      </c>
      <c r="G4" s="69" t="s">
        <v>199</v>
      </c>
      <c r="H4" s="69" t="s">
        <v>200</v>
      </c>
      <c r="I4" s="45" t="s">
        <v>201</v>
      </c>
    </row>
    <row r="5" spans="1:9" x14ac:dyDescent="0.25">
      <c r="A5" s="45"/>
      <c r="B5" s="55"/>
      <c r="C5" s="70" t="s">
        <v>202</v>
      </c>
      <c r="D5" s="70" t="s">
        <v>203</v>
      </c>
      <c r="E5" s="70" t="s">
        <v>204</v>
      </c>
      <c r="F5" s="70" t="s">
        <v>205</v>
      </c>
      <c r="G5" s="70" t="s">
        <v>206</v>
      </c>
      <c r="H5" s="70" t="s">
        <v>207</v>
      </c>
      <c r="I5" s="56" t="s">
        <v>208</v>
      </c>
    </row>
    <row r="6" spans="1:9" s="58" customFormat="1" x14ac:dyDescent="0.25">
      <c r="A6" s="57"/>
      <c r="B6" s="53" t="s">
        <v>209</v>
      </c>
      <c r="C6" s="71">
        <v>74648173.319999993</v>
      </c>
      <c r="D6" s="71">
        <f>+C6-F6</f>
        <v>34179614.319999993</v>
      </c>
      <c r="E6" s="71">
        <f>+F6</f>
        <v>40468559</v>
      </c>
      <c r="F6" s="71">
        <v>40468559</v>
      </c>
      <c r="G6" s="71">
        <f>+F6</f>
        <v>40468559</v>
      </c>
      <c r="H6" s="71"/>
      <c r="I6" s="47"/>
    </row>
    <row r="7" spans="1:9" s="58" customFormat="1" x14ac:dyDescent="0.25">
      <c r="A7" s="57"/>
      <c r="B7" s="53" t="s">
        <v>210</v>
      </c>
      <c r="C7" s="71">
        <f>SUM(C8:C55)</f>
        <v>3180338901.02</v>
      </c>
      <c r="D7" s="71">
        <f t="shared" ref="D7:E7" si="0">SUM(D8:D55)</f>
        <v>2125601431.02</v>
      </c>
      <c r="E7" s="71">
        <f t="shared" si="0"/>
        <v>2662837018.4499998</v>
      </c>
      <c r="F7" s="71">
        <f>SUM(F8:F55)</f>
        <v>2662837018.4499998</v>
      </c>
      <c r="G7" s="71">
        <f t="shared" ref="G7:I7" si="1">SUM(G8:G55)</f>
        <v>2662837018.4499998</v>
      </c>
      <c r="H7" s="71">
        <f t="shared" si="1"/>
        <v>0</v>
      </c>
      <c r="I7" s="47">
        <f t="shared" si="1"/>
        <v>0</v>
      </c>
    </row>
    <row r="8" spans="1:9" x14ac:dyDescent="0.25">
      <c r="A8" s="59"/>
      <c r="B8" s="54" t="s">
        <v>211</v>
      </c>
      <c r="C8" s="71"/>
      <c r="D8" s="70"/>
      <c r="E8" s="70"/>
      <c r="F8" s="71"/>
      <c r="G8" s="70"/>
      <c r="H8" s="70"/>
      <c r="I8" s="46"/>
    </row>
    <row r="9" spans="1:9" x14ac:dyDescent="0.25">
      <c r="A9" s="60">
        <v>210101</v>
      </c>
      <c r="B9" s="61" t="s">
        <v>212</v>
      </c>
      <c r="C9" s="70">
        <v>1014629823.05</v>
      </c>
      <c r="D9" s="70">
        <f>+C9</f>
        <v>1014629823.05</v>
      </c>
      <c r="E9" s="70">
        <f>+F9</f>
        <v>875572856.47000003</v>
      </c>
      <c r="F9" s="70">
        <v>875572856.47000003</v>
      </c>
      <c r="G9" s="70">
        <f>+F9</f>
        <v>875572856.47000003</v>
      </c>
      <c r="H9" s="70"/>
      <c r="I9" s="46"/>
    </row>
    <row r="10" spans="1:9" x14ac:dyDescent="0.25">
      <c r="A10" s="60" t="s">
        <v>213</v>
      </c>
      <c r="B10" s="61" t="s">
        <v>214</v>
      </c>
      <c r="C10" s="70"/>
      <c r="D10" s="70">
        <f t="shared" ref="D10:D55" si="2">+C10</f>
        <v>0</v>
      </c>
      <c r="E10" s="70">
        <f t="shared" ref="E10:E55" si="3">+F10</f>
        <v>0</v>
      </c>
      <c r="F10" s="70"/>
      <c r="G10" s="70">
        <f t="shared" ref="G10:G55" si="4">+F10</f>
        <v>0</v>
      </c>
      <c r="H10" s="70"/>
      <c r="I10" s="46"/>
    </row>
    <row r="11" spans="1:9" x14ac:dyDescent="0.25">
      <c r="A11" s="60" t="s">
        <v>215</v>
      </c>
      <c r="B11" s="61" t="s">
        <v>216</v>
      </c>
      <c r="C11" s="70"/>
      <c r="D11" s="70">
        <f t="shared" si="2"/>
        <v>0</v>
      </c>
      <c r="E11" s="70">
        <f t="shared" si="3"/>
        <v>0</v>
      </c>
      <c r="F11" s="70"/>
      <c r="G11" s="70">
        <f t="shared" si="4"/>
        <v>0</v>
      </c>
      <c r="H11" s="70"/>
      <c r="I11" s="46"/>
    </row>
    <row r="12" spans="1:9" x14ac:dyDescent="0.25">
      <c r="A12" s="60" t="s">
        <v>217</v>
      </c>
      <c r="B12" s="61" t="s">
        <v>218</v>
      </c>
      <c r="C12" s="70"/>
      <c r="D12" s="70">
        <f t="shared" si="2"/>
        <v>0</v>
      </c>
      <c r="E12" s="70">
        <f t="shared" si="3"/>
        <v>0</v>
      </c>
      <c r="F12" s="70"/>
      <c r="G12" s="70">
        <f t="shared" si="4"/>
        <v>0</v>
      </c>
      <c r="H12" s="70"/>
      <c r="I12" s="46"/>
    </row>
    <row r="13" spans="1:9" x14ac:dyDescent="0.25">
      <c r="A13" s="60" t="s">
        <v>219</v>
      </c>
      <c r="B13" s="61" t="s">
        <v>186</v>
      </c>
      <c r="C13" s="70">
        <v>7055292</v>
      </c>
      <c r="D13" s="70">
        <f t="shared" si="2"/>
        <v>7055292</v>
      </c>
      <c r="E13" s="70">
        <f t="shared" si="3"/>
        <v>174296</v>
      </c>
      <c r="F13" s="70">
        <v>174296</v>
      </c>
      <c r="G13" s="70">
        <f t="shared" si="4"/>
        <v>174296</v>
      </c>
      <c r="H13" s="70"/>
      <c r="I13" s="46"/>
    </row>
    <row r="14" spans="1:9" x14ac:dyDescent="0.25">
      <c r="A14" s="62">
        <v>210201</v>
      </c>
      <c r="B14" s="54" t="s">
        <v>220</v>
      </c>
      <c r="C14" s="70">
        <v>72219429.930000007</v>
      </c>
      <c r="D14" s="70">
        <f t="shared" si="2"/>
        <v>72219429.930000007</v>
      </c>
      <c r="E14" s="70">
        <f t="shared" si="3"/>
        <v>40286795.979999997</v>
      </c>
      <c r="F14" s="70">
        <v>40286795.979999997</v>
      </c>
      <c r="G14" s="70">
        <f t="shared" si="4"/>
        <v>40286795.979999997</v>
      </c>
      <c r="H14" s="70"/>
      <c r="I14" s="46"/>
    </row>
    <row r="15" spans="1:9" x14ac:dyDescent="0.25">
      <c r="A15" s="60" t="s">
        <v>221</v>
      </c>
      <c r="B15" s="54" t="s">
        <v>222</v>
      </c>
      <c r="C15" s="70">
        <v>4002149</v>
      </c>
      <c r="D15" s="70">
        <f t="shared" si="2"/>
        <v>4002149</v>
      </c>
      <c r="E15" s="70">
        <f t="shared" si="3"/>
        <v>0</v>
      </c>
      <c r="F15" s="70"/>
      <c r="G15" s="70">
        <f t="shared" si="4"/>
        <v>0</v>
      </c>
      <c r="H15" s="70"/>
      <c r="I15" s="46"/>
    </row>
    <row r="16" spans="1:9" x14ac:dyDescent="0.25">
      <c r="A16" s="60" t="s">
        <v>223</v>
      </c>
      <c r="B16" s="54" t="s">
        <v>224</v>
      </c>
      <c r="C16" s="70">
        <v>21772307.039999999</v>
      </c>
      <c r="D16" s="70">
        <f t="shared" si="2"/>
        <v>21772307.039999999</v>
      </c>
      <c r="E16" s="70">
        <f t="shared" si="3"/>
        <v>18119821</v>
      </c>
      <c r="F16" s="70">
        <v>18119821</v>
      </c>
      <c r="G16" s="70">
        <f t="shared" si="4"/>
        <v>18119821</v>
      </c>
      <c r="H16" s="70"/>
      <c r="I16" s="46"/>
    </row>
    <row r="17" spans="1:9" x14ac:dyDescent="0.25">
      <c r="A17" s="60" t="s">
        <v>225</v>
      </c>
      <c r="B17" s="54" t="s">
        <v>138</v>
      </c>
      <c r="C17" s="70">
        <v>855270</v>
      </c>
      <c r="D17" s="70">
        <f t="shared" si="2"/>
        <v>855270</v>
      </c>
      <c r="E17" s="70">
        <f t="shared" si="3"/>
        <v>996036</v>
      </c>
      <c r="F17" s="70">
        <v>996036</v>
      </c>
      <c r="G17" s="70">
        <f t="shared" si="4"/>
        <v>996036</v>
      </c>
      <c r="H17" s="70"/>
      <c r="I17" s="46"/>
    </row>
    <row r="18" spans="1:9" x14ac:dyDescent="0.25">
      <c r="A18" s="60" t="s">
        <v>226</v>
      </c>
      <c r="B18" s="54" t="s">
        <v>227</v>
      </c>
      <c r="C18" s="70">
        <v>13611100</v>
      </c>
      <c r="D18" s="70">
        <f t="shared" si="2"/>
        <v>13611100</v>
      </c>
      <c r="E18" s="70">
        <f t="shared" si="3"/>
        <v>3248263</v>
      </c>
      <c r="F18" s="70">
        <v>3248263</v>
      </c>
      <c r="G18" s="70">
        <f t="shared" si="4"/>
        <v>3248263</v>
      </c>
      <c r="H18" s="70"/>
      <c r="I18" s="46"/>
    </row>
    <row r="19" spans="1:9" x14ac:dyDescent="0.25">
      <c r="A19" s="60" t="s">
        <v>228</v>
      </c>
      <c r="B19" s="54" t="s">
        <v>178</v>
      </c>
      <c r="C19" s="70">
        <v>10087511</v>
      </c>
      <c r="D19" s="70">
        <f t="shared" si="2"/>
        <v>10087511</v>
      </c>
      <c r="E19" s="70">
        <f t="shared" si="3"/>
        <v>10828169</v>
      </c>
      <c r="F19" s="70">
        <v>10828169</v>
      </c>
      <c r="G19" s="70">
        <f t="shared" si="4"/>
        <v>10828169</v>
      </c>
      <c r="H19" s="70"/>
      <c r="I19" s="46"/>
    </row>
    <row r="20" spans="1:9" x14ac:dyDescent="0.25">
      <c r="A20" s="60" t="s">
        <v>229</v>
      </c>
      <c r="B20" s="54" t="s">
        <v>136</v>
      </c>
      <c r="C20" s="70">
        <v>13222941</v>
      </c>
      <c r="D20" s="70">
        <f t="shared" si="2"/>
        <v>13222941</v>
      </c>
      <c r="E20" s="70">
        <f t="shared" si="3"/>
        <v>4533872</v>
      </c>
      <c r="F20" s="70">
        <v>4533872</v>
      </c>
      <c r="G20" s="70">
        <f t="shared" si="4"/>
        <v>4533872</v>
      </c>
      <c r="H20" s="70"/>
      <c r="I20" s="46"/>
    </row>
    <row r="21" spans="1:9" x14ac:dyDescent="0.25">
      <c r="A21" s="60" t="s">
        <v>230</v>
      </c>
      <c r="B21" s="54" t="s">
        <v>231</v>
      </c>
      <c r="C21" s="70">
        <v>1552918</v>
      </c>
      <c r="D21" s="70">
        <f t="shared" si="2"/>
        <v>1552918</v>
      </c>
      <c r="E21" s="70">
        <f t="shared" si="3"/>
        <v>1334776</v>
      </c>
      <c r="F21" s="70">
        <v>1334776</v>
      </c>
      <c r="G21" s="70">
        <f t="shared" si="4"/>
        <v>1334776</v>
      </c>
      <c r="H21" s="70"/>
      <c r="I21" s="46"/>
    </row>
    <row r="22" spans="1:9" x14ac:dyDescent="0.25">
      <c r="A22" s="60" t="s">
        <v>232</v>
      </c>
      <c r="B22" s="54" t="s">
        <v>181</v>
      </c>
      <c r="C22" s="70">
        <v>87800</v>
      </c>
      <c r="D22" s="70">
        <f t="shared" si="2"/>
        <v>87800</v>
      </c>
      <c r="E22" s="70">
        <f t="shared" si="3"/>
        <v>0</v>
      </c>
      <c r="F22" s="70"/>
      <c r="G22" s="70">
        <f t="shared" si="4"/>
        <v>0</v>
      </c>
      <c r="H22" s="70"/>
      <c r="I22" s="46"/>
    </row>
    <row r="23" spans="1:9" ht="25.5" x14ac:dyDescent="0.25">
      <c r="A23" s="60" t="s">
        <v>233</v>
      </c>
      <c r="B23" s="54" t="s">
        <v>234</v>
      </c>
      <c r="C23" s="70"/>
      <c r="D23" s="70">
        <f t="shared" si="2"/>
        <v>0</v>
      </c>
      <c r="E23" s="70">
        <f t="shared" si="3"/>
        <v>0</v>
      </c>
      <c r="F23" s="70"/>
      <c r="G23" s="70">
        <f t="shared" si="4"/>
        <v>0</v>
      </c>
      <c r="H23" s="70"/>
      <c r="I23" s="46"/>
    </row>
    <row r="24" spans="1:9" ht="25.5" x14ac:dyDescent="0.25">
      <c r="A24" s="60" t="s">
        <v>235</v>
      </c>
      <c r="B24" s="54" t="s">
        <v>236</v>
      </c>
      <c r="C24" s="70">
        <v>2895800</v>
      </c>
      <c r="D24" s="70">
        <f t="shared" si="2"/>
        <v>2895800</v>
      </c>
      <c r="E24" s="70">
        <f t="shared" si="3"/>
        <v>8439800</v>
      </c>
      <c r="F24" s="70">
        <v>8439800</v>
      </c>
      <c r="G24" s="70">
        <f t="shared" si="4"/>
        <v>8439800</v>
      </c>
      <c r="H24" s="70"/>
      <c r="I24" s="46"/>
    </row>
    <row r="25" spans="1:9" x14ac:dyDescent="0.25">
      <c r="A25" s="60" t="s">
        <v>237</v>
      </c>
      <c r="B25" s="54" t="s">
        <v>238</v>
      </c>
      <c r="C25" s="70">
        <v>303255</v>
      </c>
      <c r="D25" s="70">
        <f t="shared" si="2"/>
        <v>303255</v>
      </c>
      <c r="E25" s="70">
        <f t="shared" si="3"/>
        <v>0</v>
      </c>
      <c r="F25" s="70"/>
      <c r="G25" s="70">
        <f t="shared" si="4"/>
        <v>0</v>
      </c>
      <c r="H25" s="70"/>
      <c r="I25" s="46"/>
    </row>
    <row r="26" spans="1:9" x14ac:dyDescent="0.25">
      <c r="A26" s="60" t="s">
        <v>239</v>
      </c>
      <c r="B26" s="54" t="s">
        <v>240</v>
      </c>
      <c r="C26" s="70">
        <v>27756960</v>
      </c>
      <c r="D26" s="70">
        <f t="shared" si="2"/>
        <v>27756960</v>
      </c>
      <c r="E26" s="70">
        <f t="shared" si="3"/>
        <v>25763720</v>
      </c>
      <c r="F26" s="70">
        <v>25763720</v>
      </c>
      <c r="G26" s="70">
        <f t="shared" si="4"/>
        <v>25763720</v>
      </c>
      <c r="H26" s="70"/>
      <c r="I26" s="46"/>
    </row>
    <row r="27" spans="1:9" x14ac:dyDescent="0.25">
      <c r="A27" s="60" t="s">
        <v>241</v>
      </c>
      <c r="B27" s="54" t="s">
        <v>242</v>
      </c>
      <c r="C27" s="70"/>
      <c r="D27" s="70">
        <f t="shared" si="2"/>
        <v>0</v>
      </c>
      <c r="E27" s="70">
        <f t="shared" si="3"/>
        <v>105600</v>
      </c>
      <c r="F27" s="70">
        <v>105600</v>
      </c>
      <c r="G27" s="70">
        <f t="shared" si="4"/>
        <v>105600</v>
      </c>
      <c r="H27" s="70"/>
      <c r="I27" s="46"/>
    </row>
    <row r="28" spans="1:9" x14ac:dyDescent="0.25">
      <c r="A28" s="60" t="s">
        <v>243</v>
      </c>
      <c r="B28" s="54" t="s">
        <v>244</v>
      </c>
      <c r="C28" s="70"/>
      <c r="D28" s="70">
        <f t="shared" si="2"/>
        <v>0</v>
      </c>
      <c r="E28" s="70">
        <f t="shared" si="3"/>
        <v>0</v>
      </c>
      <c r="F28" s="70"/>
      <c r="G28" s="70">
        <f t="shared" si="4"/>
        <v>0</v>
      </c>
      <c r="H28" s="70"/>
      <c r="I28" s="46"/>
    </row>
    <row r="29" spans="1:9" x14ac:dyDescent="0.25">
      <c r="A29" s="60" t="s">
        <v>245</v>
      </c>
      <c r="B29" s="54" t="s">
        <v>246</v>
      </c>
      <c r="C29" s="70"/>
      <c r="D29" s="70">
        <f t="shared" si="2"/>
        <v>0</v>
      </c>
      <c r="E29" s="70">
        <f t="shared" si="3"/>
        <v>0</v>
      </c>
      <c r="F29" s="70"/>
      <c r="G29" s="70">
        <f t="shared" si="4"/>
        <v>0</v>
      </c>
      <c r="H29" s="70"/>
      <c r="I29" s="46"/>
    </row>
    <row r="30" spans="1:9" x14ac:dyDescent="0.25">
      <c r="A30" s="60" t="s">
        <v>247</v>
      </c>
      <c r="B30" s="54" t="s">
        <v>248</v>
      </c>
      <c r="C30" s="70"/>
      <c r="D30" s="70">
        <f t="shared" si="2"/>
        <v>0</v>
      </c>
      <c r="E30" s="70">
        <f t="shared" si="3"/>
        <v>0</v>
      </c>
      <c r="F30" s="70"/>
      <c r="G30" s="70">
        <f t="shared" si="4"/>
        <v>0</v>
      </c>
      <c r="H30" s="70"/>
      <c r="I30" s="46"/>
    </row>
    <row r="31" spans="1:9" x14ac:dyDescent="0.25">
      <c r="A31" s="60" t="s">
        <v>249</v>
      </c>
      <c r="B31" s="54" t="s">
        <v>142</v>
      </c>
      <c r="C31" s="70">
        <v>12016180</v>
      </c>
      <c r="D31" s="70">
        <f t="shared" si="2"/>
        <v>12016180</v>
      </c>
      <c r="E31" s="70">
        <f t="shared" si="3"/>
        <v>15524874</v>
      </c>
      <c r="F31" s="70">
        <v>15524874</v>
      </c>
      <c r="G31" s="70">
        <f t="shared" si="4"/>
        <v>15524874</v>
      </c>
      <c r="H31" s="70"/>
      <c r="I31" s="46"/>
    </row>
    <row r="32" spans="1:9" x14ac:dyDescent="0.25">
      <c r="A32" s="60" t="s">
        <v>250</v>
      </c>
      <c r="B32" s="54" t="s">
        <v>251</v>
      </c>
      <c r="C32" s="70"/>
      <c r="D32" s="70">
        <f t="shared" si="2"/>
        <v>0</v>
      </c>
      <c r="E32" s="70">
        <f t="shared" si="3"/>
        <v>0</v>
      </c>
      <c r="F32" s="70"/>
      <c r="G32" s="70">
        <f t="shared" si="4"/>
        <v>0</v>
      </c>
      <c r="H32" s="70"/>
      <c r="I32" s="46"/>
    </row>
    <row r="33" spans="1:9" x14ac:dyDescent="0.25">
      <c r="A33" s="60" t="s">
        <v>252</v>
      </c>
      <c r="B33" s="54" t="s">
        <v>253</v>
      </c>
      <c r="C33" s="70">
        <v>107480</v>
      </c>
      <c r="D33" s="70">
        <f t="shared" si="2"/>
        <v>107480</v>
      </c>
      <c r="E33" s="70">
        <f t="shared" si="3"/>
        <v>391480</v>
      </c>
      <c r="F33" s="70">
        <v>391480</v>
      </c>
      <c r="G33" s="70">
        <f t="shared" si="4"/>
        <v>391480</v>
      </c>
      <c r="H33" s="70"/>
      <c r="I33" s="46"/>
    </row>
    <row r="34" spans="1:9" x14ac:dyDescent="0.25">
      <c r="A34" s="60" t="s">
        <v>254</v>
      </c>
      <c r="B34" s="54" t="s">
        <v>255</v>
      </c>
      <c r="C34" s="70"/>
      <c r="D34" s="70">
        <f t="shared" si="2"/>
        <v>0</v>
      </c>
      <c r="E34" s="70">
        <f t="shared" si="3"/>
        <v>0</v>
      </c>
      <c r="F34" s="70"/>
      <c r="G34" s="70">
        <f t="shared" si="4"/>
        <v>0</v>
      </c>
      <c r="H34" s="70"/>
      <c r="I34" s="46"/>
    </row>
    <row r="35" spans="1:9" ht="25.5" x14ac:dyDescent="0.25">
      <c r="A35" s="60" t="s">
        <v>256</v>
      </c>
      <c r="B35" s="63" t="s">
        <v>257</v>
      </c>
      <c r="C35" s="70">
        <v>2568799</v>
      </c>
      <c r="D35" s="70">
        <f t="shared" si="2"/>
        <v>2568799</v>
      </c>
      <c r="E35" s="70">
        <f t="shared" si="3"/>
        <v>93050489</v>
      </c>
      <c r="F35" s="70">
        <v>93050489</v>
      </c>
      <c r="G35" s="70">
        <f t="shared" si="4"/>
        <v>93050489</v>
      </c>
      <c r="H35" s="70"/>
      <c r="I35" s="46"/>
    </row>
    <row r="36" spans="1:9" ht="25.5" x14ac:dyDescent="0.25">
      <c r="A36" s="60" t="s">
        <v>258</v>
      </c>
      <c r="B36" s="63" t="s">
        <v>259</v>
      </c>
      <c r="C36" s="70">
        <v>1692000</v>
      </c>
      <c r="D36" s="70">
        <f t="shared" si="2"/>
        <v>1692000</v>
      </c>
      <c r="E36" s="70">
        <f t="shared" si="3"/>
        <v>0</v>
      </c>
      <c r="F36" s="70"/>
      <c r="G36" s="70">
        <f t="shared" si="4"/>
        <v>0</v>
      </c>
      <c r="H36" s="70"/>
      <c r="I36" s="46"/>
    </row>
    <row r="37" spans="1:9" x14ac:dyDescent="0.25">
      <c r="A37" s="60" t="s">
        <v>260</v>
      </c>
      <c r="B37" s="63" t="s">
        <v>189</v>
      </c>
      <c r="C37" s="70">
        <v>3841031</v>
      </c>
      <c r="D37" s="70">
        <f t="shared" si="2"/>
        <v>3841031</v>
      </c>
      <c r="E37" s="70">
        <f t="shared" si="3"/>
        <v>7022054</v>
      </c>
      <c r="F37" s="70">
        <v>7022054</v>
      </c>
      <c r="G37" s="70">
        <f t="shared" si="4"/>
        <v>7022054</v>
      </c>
      <c r="H37" s="70"/>
      <c r="I37" s="46"/>
    </row>
    <row r="38" spans="1:9" x14ac:dyDescent="0.25">
      <c r="A38" s="60" t="s">
        <v>261</v>
      </c>
      <c r="B38" s="63" t="s">
        <v>262</v>
      </c>
      <c r="C38" s="70"/>
      <c r="D38" s="70">
        <f t="shared" si="2"/>
        <v>0</v>
      </c>
      <c r="E38" s="70">
        <f t="shared" si="3"/>
        <v>640000</v>
      </c>
      <c r="F38" s="70">
        <v>640000</v>
      </c>
      <c r="G38" s="70">
        <f t="shared" si="4"/>
        <v>640000</v>
      </c>
      <c r="H38" s="70"/>
      <c r="I38" s="46"/>
    </row>
    <row r="39" spans="1:9" x14ac:dyDescent="0.25">
      <c r="A39" s="60" t="s">
        <v>263</v>
      </c>
      <c r="B39" s="63" t="s">
        <v>264</v>
      </c>
      <c r="C39" s="70"/>
      <c r="D39" s="70">
        <f t="shared" si="2"/>
        <v>0</v>
      </c>
      <c r="E39" s="70">
        <f t="shared" si="3"/>
        <v>0</v>
      </c>
      <c r="F39" s="70"/>
      <c r="G39" s="70">
        <f t="shared" si="4"/>
        <v>0</v>
      </c>
      <c r="H39" s="70"/>
      <c r="I39" s="46"/>
    </row>
    <row r="40" spans="1:9" x14ac:dyDescent="0.25">
      <c r="A40" s="60" t="s">
        <v>265</v>
      </c>
      <c r="B40" s="63" t="s">
        <v>266</v>
      </c>
      <c r="C40" s="70"/>
      <c r="D40" s="70">
        <f t="shared" si="2"/>
        <v>0</v>
      </c>
      <c r="E40" s="70">
        <f t="shared" si="3"/>
        <v>0</v>
      </c>
      <c r="F40" s="70"/>
      <c r="G40" s="70">
        <f t="shared" si="4"/>
        <v>0</v>
      </c>
      <c r="H40" s="70"/>
      <c r="I40" s="46"/>
    </row>
    <row r="41" spans="1:9" x14ac:dyDescent="0.25">
      <c r="A41" s="60" t="s">
        <v>267</v>
      </c>
      <c r="B41" s="63" t="s">
        <v>268</v>
      </c>
      <c r="C41" s="70">
        <v>7594373</v>
      </c>
      <c r="D41" s="70">
        <f t="shared" si="2"/>
        <v>7594373</v>
      </c>
      <c r="E41" s="70">
        <f t="shared" si="3"/>
        <v>7508647</v>
      </c>
      <c r="F41" s="70">
        <v>7508647</v>
      </c>
      <c r="G41" s="70">
        <f t="shared" si="4"/>
        <v>7508647</v>
      </c>
      <c r="H41" s="70"/>
      <c r="I41" s="46"/>
    </row>
    <row r="42" spans="1:9" ht="25.5" x14ac:dyDescent="0.25">
      <c r="A42" s="60" t="s">
        <v>269</v>
      </c>
      <c r="B42" s="63" t="s">
        <v>270</v>
      </c>
      <c r="C42" s="72"/>
      <c r="D42" s="70">
        <f t="shared" si="2"/>
        <v>0</v>
      </c>
      <c r="E42" s="70">
        <f t="shared" si="3"/>
        <v>0</v>
      </c>
      <c r="F42" s="72"/>
      <c r="G42" s="70">
        <f t="shared" si="4"/>
        <v>0</v>
      </c>
      <c r="H42" s="72"/>
      <c r="I42" s="48"/>
    </row>
    <row r="43" spans="1:9" ht="25.5" x14ac:dyDescent="0.25">
      <c r="A43" s="60" t="s">
        <v>271</v>
      </c>
      <c r="B43" s="63" t="s">
        <v>272</v>
      </c>
      <c r="C43" s="70"/>
      <c r="D43" s="70">
        <f t="shared" si="2"/>
        <v>0</v>
      </c>
      <c r="E43" s="70">
        <f t="shared" si="3"/>
        <v>0</v>
      </c>
      <c r="F43" s="70"/>
      <c r="G43" s="70">
        <f t="shared" si="4"/>
        <v>0</v>
      </c>
      <c r="H43" s="70"/>
      <c r="I43" s="46"/>
    </row>
    <row r="44" spans="1:9" x14ac:dyDescent="0.25">
      <c r="A44" s="60" t="s">
        <v>273</v>
      </c>
      <c r="B44" s="63" t="s">
        <v>274</v>
      </c>
      <c r="C44" s="70"/>
      <c r="D44" s="70">
        <f t="shared" si="2"/>
        <v>0</v>
      </c>
      <c r="E44" s="70">
        <f t="shared" si="3"/>
        <v>0</v>
      </c>
      <c r="F44" s="70"/>
      <c r="G44" s="70">
        <f t="shared" si="4"/>
        <v>0</v>
      </c>
      <c r="H44" s="70"/>
      <c r="I44" s="46"/>
    </row>
    <row r="45" spans="1:9" x14ac:dyDescent="0.25">
      <c r="A45" s="60">
        <v>210902</v>
      </c>
      <c r="B45" s="63" t="s">
        <v>275</v>
      </c>
      <c r="C45" s="70">
        <v>230000</v>
      </c>
      <c r="D45" s="70">
        <f t="shared" si="2"/>
        <v>230000</v>
      </c>
      <c r="E45" s="70">
        <f t="shared" si="3"/>
        <v>834000</v>
      </c>
      <c r="F45" s="70">
        <v>834000</v>
      </c>
      <c r="G45" s="70">
        <f t="shared" si="4"/>
        <v>834000</v>
      </c>
      <c r="H45" s="70"/>
      <c r="I45" s="46"/>
    </row>
    <row r="46" spans="1:9" ht="25.5" x14ac:dyDescent="0.25">
      <c r="A46" s="60" t="s">
        <v>276</v>
      </c>
      <c r="B46" s="54" t="s">
        <v>277</v>
      </c>
      <c r="C46" s="70"/>
      <c r="D46" s="70">
        <f t="shared" si="2"/>
        <v>0</v>
      </c>
      <c r="E46" s="70">
        <f t="shared" si="3"/>
        <v>0</v>
      </c>
      <c r="F46" s="70"/>
      <c r="G46" s="70">
        <f t="shared" si="4"/>
        <v>0</v>
      </c>
      <c r="H46" s="70"/>
      <c r="I46" s="46"/>
    </row>
    <row r="47" spans="1:9" ht="25.5" x14ac:dyDescent="0.25">
      <c r="A47" s="60" t="s">
        <v>278</v>
      </c>
      <c r="B47" s="54" t="s">
        <v>279</v>
      </c>
      <c r="C47" s="70"/>
      <c r="D47" s="70">
        <f t="shared" si="2"/>
        <v>0</v>
      </c>
      <c r="E47" s="70">
        <f t="shared" si="3"/>
        <v>0</v>
      </c>
      <c r="F47" s="70"/>
      <c r="G47" s="70">
        <f t="shared" si="4"/>
        <v>0</v>
      </c>
      <c r="H47" s="70"/>
      <c r="I47" s="46"/>
    </row>
    <row r="48" spans="1:9" ht="25.5" x14ac:dyDescent="0.25">
      <c r="A48" s="60" t="s">
        <v>280</v>
      </c>
      <c r="B48" s="54" t="s">
        <v>281</v>
      </c>
      <c r="C48" s="70"/>
      <c r="D48" s="70">
        <f t="shared" si="2"/>
        <v>0</v>
      </c>
      <c r="E48" s="70">
        <f t="shared" si="3"/>
        <v>0</v>
      </c>
      <c r="F48" s="70"/>
      <c r="G48" s="70">
        <f t="shared" si="4"/>
        <v>0</v>
      </c>
      <c r="H48" s="70"/>
      <c r="I48" s="46"/>
    </row>
    <row r="49" spans="1:9" ht="25.5" x14ac:dyDescent="0.25">
      <c r="A49" s="60" t="s">
        <v>282</v>
      </c>
      <c r="B49" s="54" t="s">
        <v>283</v>
      </c>
      <c r="C49" s="70">
        <v>1707247370</v>
      </c>
      <c r="D49" s="70">
        <f>+C49-E49</f>
        <v>652509900</v>
      </c>
      <c r="E49" s="70">
        <f t="shared" si="3"/>
        <v>1054737470</v>
      </c>
      <c r="F49" s="70">
        <v>1054737470</v>
      </c>
      <c r="G49" s="70">
        <f t="shared" si="4"/>
        <v>1054737470</v>
      </c>
      <c r="H49" s="70"/>
      <c r="I49" s="46"/>
    </row>
    <row r="50" spans="1:9" ht="38.25" x14ac:dyDescent="0.25">
      <c r="A50" s="60" t="s">
        <v>284</v>
      </c>
      <c r="B50" s="54" t="s">
        <v>285</v>
      </c>
      <c r="C50" s="70">
        <v>253949112</v>
      </c>
      <c r="D50" s="70">
        <f t="shared" si="2"/>
        <v>253949112</v>
      </c>
      <c r="E50" s="70">
        <f t="shared" si="3"/>
        <v>493133999</v>
      </c>
      <c r="F50" s="70">
        <v>493133999</v>
      </c>
      <c r="G50" s="70">
        <f t="shared" si="4"/>
        <v>493133999</v>
      </c>
      <c r="H50" s="70"/>
      <c r="I50" s="46"/>
    </row>
    <row r="51" spans="1:9" ht="25.5" x14ac:dyDescent="0.25">
      <c r="A51" s="60" t="s">
        <v>286</v>
      </c>
      <c r="B51" s="54" t="s">
        <v>287</v>
      </c>
      <c r="C51" s="70">
        <v>1040000</v>
      </c>
      <c r="D51" s="70">
        <f t="shared" si="2"/>
        <v>1040000</v>
      </c>
      <c r="E51" s="70">
        <f t="shared" si="3"/>
        <v>590000</v>
      </c>
      <c r="F51" s="70">
        <v>590000</v>
      </c>
      <c r="G51" s="70">
        <f t="shared" si="4"/>
        <v>590000</v>
      </c>
      <c r="H51" s="70"/>
      <c r="I51" s="46"/>
    </row>
    <row r="52" spans="1:9" x14ac:dyDescent="0.25">
      <c r="A52" s="60" t="s">
        <v>288</v>
      </c>
      <c r="B52" s="54" t="s">
        <v>289</v>
      </c>
      <c r="C52" s="70"/>
      <c r="D52" s="70">
        <f t="shared" si="2"/>
        <v>0</v>
      </c>
      <c r="E52" s="70">
        <f t="shared" si="3"/>
        <v>0</v>
      </c>
      <c r="F52" s="70"/>
      <c r="G52" s="70">
        <f t="shared" si="4"/>
        <v>0</v>
      </c>
      <c r="H52" s="70"/>
      <c r="I52" s="46"/>
    </row>
    <row r="53" spans="1:9" x14ac:dyDescent="0.25">
      <c r="A53" s="60" t="s">
        <v>290</v>
      </c>
      <c r="B53" s="54" t="s">
        <v>291</v>
      </c>
      <c r="C53" s="70"/>
      <c r="D53" s="70">
        <f t="shared" si="2"/>
        <v>0</v>
      </c>
      <c r="E53" s="70">
        <f t="shared" si="3"/>
        <v>0</v>
      </c>
      <c r="F53" s="70"/>
      <c r="G53" s="70">
        <f t="shared" si="4"/>
        <v>0</v>
      </c>
      <c r="H53" s="70"/>
      <c r="I53" s="46"/>
    </row>
    <row r="54" spans="1:9" x14ac:dyDescent="0.25">
      <c r="A54" s="60" t="s">
        <v>292</v>
      </c>
      <c r="B54" s="54" t="s">
        <v>293</v>
      </c>
      <c r="C54" s="70"/>
      <c r="D54" s="70">
        <f t="shared" si="2"/>
        <v>0</v>
      </c>
      <c r="E54" s="70">
        <f t="shared" si="3"/>
        <v>0</v>
      </c>
      <c r="F54" s="70"/>
      <c r="G54" s="70">
        <f t="shared" si="4"/>
        <v>0</v>
      </c>
      <c r="H54" s="70"/>
      <c r="I54" s="46"/>
    </row>
    <row r="55" spans="1:9" x14ac:dyDescent="0.25">
      <c r="A55" s="60" t="s">
        <v>294</v>
      </c>
      <c r="B55" s="54" t="s">
        <v>295</v>
      </c>
      <c r="C55" s="70"/>
      <c r="D55" s="70">
        <f t="shared" si="2"/>
        <v>0</v>
      </c>
      <c r="E55" s="70">
        <f t="shared" si="3"/>
        <v>0</v>
      </c>
      <c r="F55" s="70"/>
      <c r="G55" s="70">
        <f t="shared" si="4"/>
        <v>0</v>
      </c>
      <c r="H55" s="70"/>
      <c r="I55" s="46"/>
    </row>
    <row r="56" spans="1:9" x14ac:dyDescent="0.25">
      <c r="A56" s="64"/>
      <c r="B56" s="49"/>
      <c r="C56" s="73"/>
      <c r="D56" s="73"/>
      <c r="E56" s="73"/>
      <c r="F56" s="73"/>
      <c r="G56" s="73"/>
      <c r="H56" s="73"/>
      <c r="I56" s="50"/>
    </row>
    <row r="57" spans="1:9" x14ac:dyDescent="0.25">
      <c r="A57" s="64"/>
      <c r="B57" s="49"/>
      <c r="C57" s="73"/>
      <c r="D57" s="73"/>
      <c r="E57" s="73"/>
      <c r="F57" s="73"/>
      <c r="G57" s="73"/>
      <c r="H57" s="73"/>
      <c r="I57" s="50"/>
    </row>
    <row r="58" spans="1:9" x14ac:dyDescent="0.25">
      <c r="A58" s="64"/>
      <c r="B58" s="49"/>
      <c r="C58" s="73"/>
      <c r="D58" s="73"/>
      <c r="E58" s="73"/>
      <c r="F58" s="73"/>
      <c r="G58" s="73"/>
      <c r="H58" s="73"/>
      <c r="I58" s="50"/>
    </row>
    <row r="59" spans="1:9" ht="16.5" x14ac:dyDescent="0.3">
      <c r="A59" s="65"/>
      <c r="B59" s="107" t="s">
        <v>412</v>
      </c>
      <c r="C59" s="108"/>
      <c r="D59" s="108"/>
      <c r="E59" s="108"/>
      <c r="F59" s="108"/>
      <c r="G59" s="109"/>
      <c r="H59" s="74"/>
    </row>
    <row r="60" spans="1:9" ht="16.5" x14ac:dyDescent="0.3">
      <c r="A60" s="67"/>
      <c r="B60" s="110" t="s">
        <v>413</v>
      </c>
      <c r="C60" s="108"/>
      <c r="D60" s="108"/>
      <c r="E60" s="108"/>
      <c r="F60" s="108"/>
      <c r="G60" s="108" t="s">
        <v>414</v>
      </c>
      <c r="H60" s="68"/>
    </row>
    <row r="61" spans="1:9" ht="16.5" x14ac:dyDescent="0.3">
      <c r="A61" s="67"/>
      <c r="B61" s="110"/>
      <c r="C61" s="108"/>
      <c r="D61" s="108"/>
      <c r="E61" s="108"/>
      <c r="F61" s="109"/>
      <c r="G61" s="109"/>
      <c r="H61" s="74"/>
    </row>
    <row r="62" spans="1:9" ht="16.5" x14ac:dyDescent="0.3">
      <c r="A62" s="67"/>
      <c r="B62" s="110" t="s">
        <v>147</v>
      </c>
      <c r="C62" s="108"/>
      <c r="D62" s="108"/>
      <c r="E62" s="108"/>
      <c r="F62" s="109"/>
      <c r="G62" s="109"/>
      <c r="H62" s="74"/>
    </row>
    <row r="63" spans="1:9" ht="16.5" x14ac:dyDescent="0.3">
      <c r="A63" s="67"/>
      <c r="B63" s="110" t="s">
        <v>169</v>
      </c>
      <c r="C63" s="111"/>
      <c r="D63" s="111"/>
      <c r="E63" s="111"/>
      <c r="F63" s="108"/>
      <c r="G63" s="112" t="s">
        <v>170</v>
      </c>
      <c r="H63" s="75"/>
      <c r="I63" s="66"/>
    </row>
    <row r="64" spans="1:9" ht="16.5" x14ac:dyDescent="0.3">
      <c r="A64" s="67"/>
      <c r="B64" s="110"/>
      <c r="C64" s="108"/>
      <c r="D64" s="108"/>
      <c r="E64" s="108"/>
      <c r="F64" s="108"/>
      <c r="G64" s="109"/>
      <c r="H64" s="74"/>
      <c r="I64" s="51"/>
    </row>
    <row r="65" spans="1:9" ht="16.5" x14ac:dyDescent="0.3">
      <c r="A65" s="67"/>
      <c r="B65" s="110" t="s">
        <v>148</v>
      </c>
      <c r="C65" s="111"/>
      <c r="D65" s="111"/>
      <c r="E65" s="111"/>
      <c r="F65" s="108"/>
      <c r="G65" s="111"/>
      <c r="H65" s="75"/>
      <c r="I65" s="66"/>
    </row>
    <row r="66" spans="1:9" ht="16.5" x14ac:dyDescent="0.3">
      <c r="A66" s="67"/>
      <c r="B66" s="110" t="s">
        <v>171</v>
      </c>
      <c r="C66" s="108"/>
      <c r="D66" s="108"/>
      <c r="E66" s="108"/>
      <c r="F66" s="108"/>
      <c r="G66" s="112" t="s">
        <v>172</v>
      </c>
      <c r="H66" s="68"/>
      <c r="I66" s="52"/>
    </row>
    <row r="67" spans="1:9" ht="16.5" x14ac:dyDescent="0.3">
      <c r="A67" s="67"/>
      <c r="B67" s="110"/>
      <c r="C67" s="111"/>
      <c r="D67" s="111"/>
      <c r="E67" s="111"/>
      <c r="F67" s="111"/>
      <c r="G67" s="108"/>
      <c r="H67" s="68"/>
      <c r="I67" s="52"/>
    </row>
    <row r="68" spans="1:9" ht="16.5" x14ac:dyDescent="0.3">
      <c r="A68" s="67"/>
      <c r="B68" s="110" t="s">
        <v>149</v>
      </c>
      <c r="C68" s="108"/>
      <c r="D68" s="108"/>
      <c r="E68" s="108"/>
      <c r="F68" s="108"/>
      <c r="G68" s="108"/>
      <c r="H68" s="68"/>
      <c r="I68" s="52"/>
    </row>
    <row r="69" spans="1:9" ht="16.5" x14ac:dyDescent="0.3">
      <c r="A69" s="67"/>
      <c r="B69" s="110" t="s">
        <v>173</v>
      </c>
      <c r="C69" s="111"/>
      <c r="D69" s="111"/>
      <c r="E69" s="108"/>
      <c r="F69" s="111"/>
      <c r="G69" s="112" t="s">
        <v>174</v>
      </c>
      <c r="H69" s="75"/>
      <c r="I69" s="52"/>
    </row>
    <row r="70" spans="1:9" x14ac:dyDescent="0.25">
      <c r="B70" s="52"/>
      <c r="C70" s="68"/>
      <c r="D70" s="68"/>
      <c r="E70" s="68"/>
      <c r="F70" s="68"/>
      <c r="G70" s="68"/>
      <c r="H70" s="68"/>
      <c r="I70" s="52"/>
    </row>
    <row r="71" spans="1:9" x14ac:dyDescent="0.25">
      <c r="B71" s="52"/>
      <c r="C71" s="68"/>
      <c r="D71" s="68"/>
      <c r="E71" s="68"/>
      <c r="F71" s="68"/>
      <c r="G71" s="68"/>
      <c r="H71" s="68"/>
      <c r="I71" s="52"/>
    </row>
    <row r="72" spans="1:9" x14ac:dyDescent="0.25">
      <c r="B72" s="52"/>
      <c r="C72" s="68"/>
      <c r="D72" s="68"/>
      <c r="E72" s="68"/>
      <c r="F72" s="68"/>
      <c r="G72" s="68"/>
      <c r="H72" s="68"/>
      <c r="I72" s="52"/>
    </row>
    <row r="73" spans="1:9" x14ac:dyDescent="0.25">
      <c r="B73" s="52"/>
      <c r="C73" s="68"/>
      <c r="D73" s="68"/>
      <c r="E73" s="68"/>
      <c r="F73" s="68"/>
      <c r="G73" s="68"/>
      <c r="H73" s="68"/>
      <c r="I73" s="52"/>
    </row>
    <row r="74" spans="1:9" x14ac:dyDescent="0.25">
      <c r="B74" s="52"/>
      <c r="C74" s="68"/>
      <c r="D74" s="68"/>
      <c r="E74" s="68"/>
      <c r="F74" s="68"/>
      <c r="G74" s="68"/>
      <c r="H74" s="68"/>
      <c r="I74" s="52"/>
    </row>
    <row r="75" spans="1:9" x14ac:dyDescent="0.25">
      <c r="B75" s="52"/>
      <c r="C75" s="68"/>
      <c r="D75" s="68"/>
      <c r="E75" s="68"/>
      <c r="F75" s="68"/>
      <c r="G75" s="68"/>
      <c r="H75" s="68"/>
      <c r="I75" s="52"/>
    </row>
    <row r="76" spans="1:9" x14ac:dyDescent="0.25">
      <c r="B76" s="52"/>
      <c r="C76" s="68"/>
      <c r="D76" s="68"/>
      <c r="E76" s="68"/>
      <c r="F76" s="68"/>
      <c r="G76" s="68"/>
      <c r="H76" s="68"/>
      <c r="I76" s="52"/>
    </row>
    <row r="77" spans="1:9" x14ac:dyDescent="0.25">
      <c r="B77" s="52"/>
      <c r="C77" s="68"/>
      <c r="D77" s="68"/>
      <c r="E77" s="68"/>
      <c r="F77" s="68"/>
      <c r="G77" s="68"/>
      <c r="H77" s="68"/>
      <c r="I77" s="52"/>
    </row>
    <row r="78" spans="1:9" x14ac:dyDescent="0.25">
      <c r="B78" s="52"/>
      <c r="C78" s="68"/>
      <c r="D78" s="68"/>
      <c r="E78" s="68"/>
      <c r="F78" s="68"/>
      <c r="G78" s="68"/>
      <c r="H78" s="68"/>
      <c r="I78" s="52"/>
    </row>
    <row r="79" spans="1:9" x14ac:dyDescent="0.25">
      <c r="B79" s="52"/>
      <c r="C79" s="68"/>
      <c r="D79" s="68"/>
      <c r="E79" s="68"/>
      <c r="F79" s="68"/>
      <c r="G79" s="68"/>
      <c r="H79" s="68"/>
      <c r="I79" s="52"/>
    </row>
    <row r="80" spans="1:9" x14ac:dyDescent="0.25">
      <c r="B80" s="52"/>
      <c r="C80" s="68"/>
      <c r="D80" s="68"/>
      <c r="E80" s="68"/>
      <c r="F80" s="68"/>
      <c r="G80" s="68"/>
      <c r="H80" s="68"/>
      <c r="I80" s="52"/>
    </row>
    <row r="81" spans="2:9" x14ac:dyDescent="0.25">
      <c r="B81" s="52"/>
      <c r="C81" s="68"/>
      <c r="D81" s="68"/>
      <c r="E81" s="68"/>
      <c r="F81" s="68"/>
      <c r="G81" s="68"/>
      <c r="H81" s="68"/>
      <c r="I81" s="52"/>
    </row>
    <row r="82" spans="2:9" x14ac:dyDescent="0.25">
      <c r="B82" s="52"/>
      <c r="C82" s="68"/>
      <c r="D82" s="68"/>
      <c r="E82" s="68"/>
      <c r="F82" s="68"/>
      <c r="G82" s="68"/>
      <c r="H82" s="68"/>
      <c r="I82" s="52"/>
    </row>
    <row r="83" spans="2:9" x14ac:dyDescent="0.25">
      <c r="B83" s="52"/>
      <c r="C83" s="68"/>
      <c r="D83" s="68"/>
      <c r="E83" s="68"/>
      <c r="F83" s="68"/>
      <c r="G83" s="68"/>
      <c r="H83" s="68"/>
      <c r="I83" s="52"/>
    </row>
    <row r="84" spans="2:9" x14ac:dyDescent="0.25">
      <c r="B84" s="52"/>
      <c r="C84" s="68"/>
      <c r="D84" s="68"/>
      <c r="E84" s="68"/>
      <c r="F84" s="68"/>
      <c r="G84" s="68"/>
      <c r="H84" s="68"/>
      <c r="I84" s="52"/>
    </row>
    <row r="85" spans="2:9" x14ac:dyDescent="0.25">
      <c r="B85" s="52"/>
      <c r="C85" s="68"/>
      <c r="D85" s="68"/>
      <c r="E85" s="68"/>
      <c r="F85" s="68"/>
      <c r="G85" s="68"/>
      <c r="H85" s="68"/>
      <c r="I85" s="52"/>
    </row>
    <row r="86" spans="2:9" x14ac:dyDescent="0.25">
      <c r="B86" s="52"/>
      <c r="C86" s="68"/>
      <c r="D86" s="68"/>
      <c r="E86" s="68"/>
      <c r="F86" s="68"/>
      <c r="G86" s="68"/>
      <c r="H86" s="68"/>
      <c r="I86" s="52"/>
    </row>
    <row r="87" spans="2:9" x14ac:dyDescent="0.25">
      <c r="B87" s="52"/>
      <c r="C87" s="68"/>
      <c r="D87" s="68"/>
      <c r="E87" s="68"/>
      <c r="F87" s="68"/>
      <c r="G87" s="68"/>
      <c r="H87" s="68"/>
      <c r="I87" s="52"/>
    </row>
  </sheetData>
  <mergeCells count="6">
    <mergeCell ref="B1:I1"/>
    <mergeCell ref="A3:B3"/>
    <mergeCell ref="C3:C4"/>
    <mergeCell ref="D3:D4"/>
    <mergeCell ref="E3:E4"/>
    <mergeCell ref="F3:I3"/>
  </mergeCells>
  <pageMargins left="0.70866141732283472" right="0.51181102362204722" top="0.55118110236220474" bottom="0.35433070866141736" header="0.31496062992125984" footer="0.31496062992125984"/>
  <pageSetup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8"/>
  <sheetViews>
    <sheetView tabSelected="1" workbookViewId="0">
      <pane xSplit="6" ySplit="5" topLeftCell="G6" activePane="bottomRight" state="frozen"/>
      <selection pane="topRight" activeCell="D1" sqref="D1"/>
      <selection pane="bottomLeft" activeCell="A6" sqref="A6"/>
      <selection pane="bottomRight" activeCell="E81" sqref="E81"/>
    </sheetView>
  </sheetViews>
  <sheetFormatPr defaultColWidth="9.140625" defaultRowHeight="16.5" x14ac:dyDescent="0.3"/>
  <cols>
    <col min="1" max="1" width="57.28515625" style="87" customWidth="1"/>
    <col min="2" max="5" width="21.42578125" style="77" customWidth="1"/>
    <col min="6" max="6" width="21" style="77" customWidth="1"/>
    <col min="7" max="7" width="18.5703125" style="12" customWidth="1"/>
    <col min="8" max="26" width="19.140625" style="2" customWidth="1"/>
    <col min="27" max="27" width="19.140625" style="12" customWidth="1"/>
    <col min="28" max="40" width="19.140625" style="2" customWidth="1"/>
    <col min="41" max="41" width="19.140625" style="12" customWidth="1"/>
    <col min="42" max="66" width="19.140625" style="2" customWidth="1"/>
    <col min="67" max="16384" width="9.140625" style="77"/>
  </cols>
  <sheetData>
    <row r="1" spans="1:66" ht="33.75" customHeight="1" x14ac:dyDescent="0.3">
      <c r="A1" s="124" t="s">
        <v>408</v>
      </c>
      <c r="B1" s="124"/>
      <c r="C1" s="124"/>
      <c r="D1" s="105"/>
      <c r="E1" s="105"/>
      <c r="F1" s="113"/>
    </row>
    <row r="4" spans="1:66" s="104" customFormat="1" ht="25.5" x14ac:dyDescent="0.3">
      <c r="A4" s="78" t="s">
        <v>66</v>
      </c>
      <c r="B4" s="79" t="s">
        <v>65</v>
      </c>
      <c r="C4" s="79" t="s">
        <v>67</v>
      </c>
      <c r="D4" s="79"/>
      <c r="E4" s="79"/>
      <c r="F4" s="79" t="s">
        <v>67</v>
      </c>
      <c r="G4" s="43" t="s">
        <v>86</v>
      </c>
      <c r="H4" s="40" t="s">
        <v>84</v>
      </c>
      <c r="I4" s="40" t="s">
        <v>83</v>
      </c>
      <c r="J4" s="40" t="s">
        <v>76</v>
      </c>
      <c r="K4" s="40" t="s">
        <v>77</v>
      </c>
      <c r="L4" s="40" t="s">
        <v>70</v>
      </c>
      <c r="M4" s="40" t="s">
        <v>68</v>
      </c>
      <c r="N4" s="40" t="s">
        <v>69</v>
      </c>
      <c r="O4" s="40" t="s">
        <v>85</v>
      </c>
      <c r="P4" s="40" t="s">
        <v>75</v>
      </c>
      <c r="Q4" s="40" t="s">
        <v>73</v>
      </c>
      <c r="R4" s="40" t="s">
        <v>74</v>
      </c>
      <c r="S4" s="40" t="s">
        <v>71</v>
      </c>
      <c r="T4" s="40" t="s">
        <v>72</v>
      </c>
      <c r="U4" s="40" t="s">
        <v>78</v>
      </c>
      <c r="V4" s="40" t="s">
        <v>79</v>
      </c>
      <c r="W4" s="40" t="s">
        <v>80</v>
      </c>
      <c r="X4" s="40" t="s">
        <v>81</v>
      </c>
      <c r="Y4" s="40" t="s">
        <v>87</v>
      </c>
      <c r="Z4" s="40" t="s">
        <v>82</v>
      </c>
      <c r="AA4" s="43" t="s">
        <v>88</v>
      </c>
      <c r="AB4" s="38" t="s">
        <v>101</v>
      </c>
      <c r="AC4" s="40" t="s">
        <v>96</v>
      </c>
      <c r="AD4" s="40" t="s">
        <v>92</v>
      </c>
      <c r="AE4" s="40" t="s">
        <v>93</v>
      </c>
      <c r="AF4" s="40" t="s">
        <v>99</v>
      </c>
      <c r="AG4" s="40" t="s">
        <v>98</v>
      </c>
      <c r="AH4" s="38" t="s">
        <v>90</v>
      </c>
      <c r="AI4" s="40" t="s">
        <v>95</v>
      </c>
      <c r="AJ4" s="40" t="s">
        <v>97</v>
      </c>
      <c r="AK4" s="38" t="s">
        <v>94</v>
      </c>
      <c r="AL4" s="38" t="s">
        <v>89</v>
      </c>
      <c r="AM4" s="38" t="s">
        <v>175</v>
      </c>
      <c r="AN4" s="38" t="s">
        <v>91</v>
      </c>
      <c r="AO4" s="43" t="s">
        <v>102</v>
      </c>
      <c r="AP4" s="40" t="s">
        <v>103</v>
      </c>
      <c r="AQ4" s="40" t="s">
        <v>104</v>
      </c>
      <c r="AR4" s="40" t="s">
        <v>105</v>
      </c>
      <c r="AS4" s="40" t="s">
        <v>106</v>
      </c>
      <c r="AT4" s="40" t="s">
        <v>127</v>
      </c>
      <c r="AU4" s="38" t="s">
        <v>107</v>
      </c>
      <c r="AV4" s="38" t="s">
        <v>125</v>
      </c>
      <c r="AW4" s="38" t="s">
        <v>109</v>
      </c>
      <c r="AX4" s="40" t="s">
        <v>108</v>
      </c>
      <c r="AY4" s="40" t="s">
        <v>110</v>
      </c>
      <c r="AZ4" s="40" t="s">
        <v>111</v>
      </c>
      <c r="BA4" s="38" t="s">
        <v>112</v>
      </c>
      <c r="BB4" s="40" t="s">
        <v>126</v>
      </c>
      <c r="BC4" s="40" t="s">
        <v>114</v>
      </c>
      <c r="BD4" s="40" t="s">
        <v>113</v>
      </c>
      <c r="BE4" s="40" t="s">
        <v>115</v>
      </c>
      <c r="BF4" s="40" t="s">
        <v>116</v>
      </c>
      <c r="BG4" s="38" t="s">
        <v>118</v>
      </c>
      <c r="BH4" s="40" t="s">
        <v>119</v>
      </c>
      <c r="BI4" s="40" t="s">
        <v>117</v>
      </c>
      <c r="BJ4" s="40" t="s">
        <v>120</v>
      </c>
      <c r="BK4" s="40" t="s">
        <v>121</v>
      </c>
      <c r="BL4" s="40" t="s">
        <v>122</v>
      </c>
      <c r="BM4" s="40" t="s">
        <v>123</v>
      </c>
      <c r="BN4" s="40" t="s">
        <v>124</v>
      </c>
    </row>
    <row r="5" spans="1:66" x14ac:dyDescent="0.3">
      <c r="A5" s="80" t="s">
        <v>128</v>
      </c>
      <c r="B5" s="81"/>
      <c r="C5" s="81"/>
      <c r="D5" s="81"/>
      <c r="E5" s="81"/>
      <c r="F5" s="88"/>
      <c r="G5" s="96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6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6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</row>
    <row r="6" spans="1:66" s="103" customFormat="1" x14ac:dyDescent="0.3">
      <c r="A6" s="53" t="s">
        <v>388</v>
      </c>
      <c r="B6" s="82">
        <f>+B7+B9+B11</f>
        <v>70858400300</v>
      </c>
      <c r="C6" s="82">
        <f>+C7+C9+C11</f>
        <v>67262812858.18</v>
      </c>
      <c r="D6" s="82">
        <f>+B6-C6</f>
        <v>3595587441.8199997</v>
      </c>
      <c r="E6" s="82">
        <f>+C6/B6</f>
        <v>0.94925672289245855</v>
      </c>
      <c r="F6" s="82">
        <f>+F7+F9+F11</f>
        <v>0</v>
      </c>
      <c r="G6" s="11">
        <f>+Y6+Z6+I6+O6+H6+M6+N6+L6+S6+T6+Q6+R6+P6+J6+K6+U6+V6+W6+X6</f>
        <v>0</v>
      </c>
      <c r="H6" s="82">
        <f>+H7+H9+H11</f>
        <v>0</v>
      </c>
      <c r="I6" s="82">
        <f t="shared" ref="I6:AB6" si="0">+I7+I9+I11</f>
        <v>0</v>
      </c>
      <c r="J6" s="82">
        <f t="shared" si="0"/>
        <v>0</v>
      </c>
      <c r="K6" s="82">
        <f t="shared" si="0"/>
        <v>0</v>
      </c>
      <c r="L6" s="82">
        <f t="shared" si="0"/>
        <v>0</v>
      </c>
      <c r="M6" s="82">
        <f t="shared" si="0"/>
        <v>0</v>
      </c>
      <c r="N6" s="82">
        <f t="shared" si="0"/>
        <v>0</v>
      </c>
      <c r="O6" s="82">
        <f t="shared" si="0"/>
        <v>0</v>
      </c>
      <c r="P6" s="82">
        <f t="shared" si="0"/>
        <v>0</v>
      </c>
      <c r="Q6" s="82">
        <f t="shared" si="0"/>
        <v>0</v>
      </c>
      <c r="R6" s="82">
        <f t="shared" si="0"/>
        <v>0</v>
      </c>
      <c r="S6" s="82">
        <f t="shared" si="0"/>
        <v>0</v>
      </c>
      <c r="T6" s="82">
        <f t="shared" si="0"/>
        <v>0</v>
      </c>
      <c r="U6" s="82">
        <f t="shared" si="0"/>
        <v>0</v>
      </c>
      <c r="V6" s="82">
        <f t="shared" si="0"/>
        <v>0</v>
      </c>
      <c r="W6" s="82">
        <f t="shared" si="0"/>
        <v>0</v>
      </c>
      <c r="X6" s="82">
        <f t="shared" si="0"/>
        <v>0</v>
      </c>
      <c r="Y6" s="82">
        <f t="shared" si="0"/>
        <v>0</v>
      </c>
      <c r="Z6" s="82">
        <f t="shared" si="0"/>
        <v>0</v>
      </c>
      <c r="AA6" s="11">
        <f t="shared" ref="AA6:AA69" si="1">+AL6+AH6+AN6+AD6+AE6+AK6+AI6+AC6+AJ6+AG6+AF6+AM6+AB6</f>
        <v>0</v>
      </c>
      <c r="AB6" s="82">
        <f t="shared" si="0"/>
        <v>0</v>
      </c>
      <c r="AC6" s="82">
        <f t="shared" ref="AC6" si="2">+AC7+AC9+AC11</f>
        <v>0</v>
      </c>
      <c r="AD6" s="82">
        <f t="shared" ref="AD6" si="3">+AD7+AD9+AD11</f>
        <v>0</v>
      </c>
      <c r="AE6" s="82">
        <f t="shared" ref="AE6" si="4">+AE7+AE9+AE11</f>
        <v>0</v>
      </c>
      <c r="AF6" s="82">
        <f t="shared" ref="AF6" si="5">+AF7+AF9+AF11</f>
        <v>0</v>
      </c>
      <c r="AG6" s="82">
        <f t="shared" ref="AG6" si="6">+AG7+AG9+AG11</f>
        <v>0</v>
      </c>
      <c r="AH6" s="82">
        <f t="shared" ref="AH6" si="7">+AH7+AH9+AH11</f>
        <v>0</v>
      </c>
      <c r="AI6" s="82">
        <f t="shared" ref="AI6" si="8">+AI7+AI9+AI11</f>
        <v>0</v>
      </c>
      <c r="AJ6" s="82">
        <f t="shared" ref="AJ6" si="9">+AJ7+AJ9+AJ11</f>
        <v>0</v>
      </c>
      <c r="AK6" s="82">
        <f t="shared" ref="AK6" si="10">+AK7+AK9+AK11</f>
        <v>0</v>
      </c>
      <c r="AL6" s="82">
        <f t="shared" ref="AL6" si="11">+AL7+AL9+AL11</f>
        <v>0</v>
      </c>
      <c r="AM6" s="82">
        <f t="shared" ref="AM6" si="12">+AM7+AM9+AM11</f>
        <v>0</v>
      </c>
      <c r="AN6" s="82">
        <f t="shared" ref="AN6:AP6" si="13">+AN7+AN9+AN11</f>
        <v>0</v>
      </c>
      <c r="AO6" s="11">
        <f t="shared" ref="AO6:AO69" si="14">+AP6+AQ6+AR6+AS6+AU6+AX6+AW6+AY6+AZ6+BA6+BC6+BD6+BE6+BF6+BI6+BG6+BH6+BJ6+BK6+BL6+BM6+BN6+AV6+BB6+AT6</f>
        <v>0</v>
      </c>
      <c r="AP6" s="82">
        <f t="shared" si="13"/>
        <v>0</v>
      </c>
      <c r="AQ6" s="82">
        <f t="shared" ref="AQ6" si="15">+AQ7+AQ9+AQ11</f>
        <v>0</v>
      </c>
      <c r="AR6" s="82">
        <f t="shared" ref="AR6" si="16">+AR7+AR9+AR11</f>
        <v>0</v>
      </c>
      <c r="AS6" s="82">
        <f t="shared" ref="AS6" si="17">+AS7+AS9+AS11</f>
        <v>0</v>
      </c>
      <c r="AT6" s="82">
        <f t="shared" ref="AT6" si="18">+AT7+AT9+AT11</f>
        <v>0</v>
      </c>
      <c r="AU6" s="82">
        <f t="shared" ref="AU6" si="19">+AU7+AU9+AU11</f>
        <v>0</v>
      </c>
      <c r="AV6" s="82">
        <f t="shared" ref="AV6" si="20">+AV7+AV9+AV11</f>
        <v>0</v>
      </c>
      <c r="AW6" s="82">
        <f t="shared" ref="AW6" si="21">+AW7+AW9+AW11</f>
        <v>0</v>
      </c>
      <c r="AX6" s="82">
        <f t="shared" ref="AX6" si="22">+AX7+AX9+AX11</f>
        <v>0</v>
      </c>
      <c r="AY6" s="82">
        <f t="shared" ref="AY6" si="23">+AY7+AY9+AY11</f>
        <v>0</v>
      </c>
      <c r="AZ6" s="82">
        <f t="shared" ref="AZ6" si="24">+AZ7+AZ9+AZ11</f>
        <v>0</v>
      </c>
      <c r="BA6" s="82">
        <f t="shared" ref="BA6" si="25">+BA7+BA9+BA11</f>
        <v>0</v>
      </c>
      <c r="BB6" s="82">
        <f t="shared" ref="BB6" si="26">+BB7+BB9+BB11</f>
        <v>0</v>
      </c>
      <c r="BC6" s="82">
        <f t="shared" ref="BC6" si="27">+BC7+BC9+BC11</f>
        <v>0</v>
      </c>
      <c r="BD6" s="82">
        <f t="shared" ref="BD6" si="28">+BD7+BD9+BD11</f>
        <v>0</v>
      </c>
      <c r="BE6" s="82">
        <f t="shared" ref="BE6" si="29">+BE7+BE9+BE11</f>
        <v>0</v>
      </c>
      <c r="BF6" s="82">
        <f t="shared" ref="BF6" si="30">+BF7+BF9+BF11</f>
        <v>0</v>
      </c>
      <c r="BG6" s="82">
        <f t="shared" ref="BG6" si="31">+BG7+BG9+BG11</f>
        <v>0</v>
      </c>
      <c r="BH6" s="82">
        <f t="shared" ref="BH6" si="32">+BH7+BH9+BH11</f>
        <v>0</v>
      </c>
      <c r="BI6" s="82">
        <f t="shared" ref="BI6" si="33">+BI7+BI9+BI11</f>
        <v>0</v>
      </c>
      <c r="BJ6" s="82">
        <f t="shared" ref="BJ6" si="34">+BJ7+BJ9+BJ11</f>
        <v>0</v>
      </c>
      <c r="BK6" s="82">
        <f t="shared" ref="BK6" si="35">+BK7+BK9+BK11</f>
        <v>0</v>
      </c>
      <c r="BL6" s="82">
        <f t="shared" ref="BL6" si="36">+BL7+BL9+BL11</f>
        <v>0</v>
      </c>
      <c r="BM6" s="82">
        <f t="shared" ref="BM6" si="37">+BM7+BM9+BM11</f>
        <v>0</v>
      </c>
      <c r="BN6" s="82">
        <f t="shared" ref="BN6" si="38">+BN7+BN9+BN11</f>
        <v>0</v>
      </c>
    </row>
    <row r="7" spans="1:66" s="103" customFormat="1" x14ac:dyDescent="0.3">
      <c r="A7" s="53" t="s">
        <v>389</v>
      </c>
      <c r="B7" s="82">
        <f>+B8</f>
        <v>66262931200</v>
      </c>
      <c r="C7" s="82">
        <f>+C8</f>
        <v>63633848495</v>
      </c>
      <c r="D7" s="82">
        <f t="shared" ref="D7:D70" si="39">+B7-C7</f>
        <v>2629082705</v>
      </c>
      <c r="E7" s="82">
        <f t="shared" ref="E7:E70" si="40">+C7/B7</f>
        <v>0.96032347713286792</v>
      </c>
      <c r="F7" s="82">
        <f>+F8</f>
        <v>0</v>
      </c>
      <c r="G7" s="11">
        <f t="shared" ref="G7:G69" si="41">+Y7+Z7+I7+O7+H7+M7+N7+L7+S7+T7+Q7+R7+P7+J7+K7+U7+V7+W7+X7</f>
        <v>0</v>
      </c>
      <c r="H7" s="82">
        <f>+H8</f>
        <v>0</v>
      </c>
      <c r="I7" s="82">
        <f t="shared" ref="I7:AB7" si="42">+I8</f>
        <v>0</v>
      </c>
      <c r="J7" s="82">
        <f t="shared" si="42"/>
        <v>0</v>
      </c>
      <c r="K7" s="82">
        <f t="shared" si="42"/>
        <v>0</v>
      </c>
      <c r="L7" s="82">
        <f t="shared" si="42"/>
        <v>0</v>
      </c>
      <c r="M7" s="82">
        <f t="shared" si="42"/>
        <v>0</v>
      </c>
      <c r="N7" s="82">
        <f t="shared" si="42"/>
        <v>0</v>
      </c>
      <c r="O7" s="82">
        <f t="shared" si="42"/>
        <v>0</v>
      </c>
      <c r="P7" s="82">
        <f t="shared" si="42"/>
        <v>0</v>
      </c>
      <c r="Q7" s="82">
        <f t="shared" si="42"/>
        <v>0</v>
      </c>
      <c r="R7" s="82">
        <f t="shared" si="42"/>
        <v>0</v>
      </c>
      <c r="S7" s="82">
        <f t="shared" si="42"/>
        <v>0</v>
      </c>
      <c r="T7" s="82">
        <f t="shared" si="42"/>
        <v>0</v>
      </c>
      <c r="U7" s="82">
        <f t="shared" si="42"/>
        <v>0</v>
      </c>
      <c r="V7" s="82">
        <f t="shared" si="42"/>
        <v>0</v>
      </c>
      <c r="W7" s="82">
        <f t="shared" si="42"/>
        <v>0</v>
      </c>
      <c r="X7" s="82">
        <f t="shared" si="42"/>
        <v>0</v>
      </c>
      <c r="Y7" s="82">
        <f t="shared" si="42"/>
        <v>0</v>
      </c>
      <c r="Z7" s="82">
        <f t="shared" si="42"/>
        <v>0</v>
      </c>
      <c r="AA7" s="11">
        <f t="shared" si="1"/>
        <v>0</v>
      </c>
      <c r="AB7" s="82">
        <f t="shared" si="42"/>
        <v>0</v>
      </c>
      <c r="AC7" s="82">
        <f t="shared" ref="AC7" si="43">+AC8</f>
        <v>0</v>
      </c>
      <c r="AD7" s="82">
        <f t="shared" ref="AD7" si="44">+AD8</f>
        <v>0</v>
      </c>
      <c r="AE7" s="82">
        <f t="shared" ref="AE7" si="45">+AE8</f>
        <v>0</v>
      </c>
      <c r="AF7" s="82">
        <f t="shared" ref="AF7" si="46">+AF8</f>
        <v>0</v>
      </c>
      <c r="AG7" s="82">
        <f t="shared" ref="AG7" si="47">+AG8</f>
        <v>0</v>
      </c>
      <c r="AH7" s="82">
        <f t="shared" ref="AH7" si="48">+AH8</f>
        <v>0</v>
      </c>
      <c r="AI7" s="82">
        <f t="shared" ref="AI7" si="49">+AI8</f>
        <v>0</v>
      </c>
      <c r="AJ7" s="82">
        <f t="shared" ref="AJ7" si="50">+AJ8</f>
        <v>0</v>
      </c>
      <c r="AK7" s="82">
        <f t="shared" ref="AK7" si="51">+AK8</f>
        <v>0</v>
      </c>
      <c r="AL7" s="82">
        <f t="shared" ref="AL7" si="52">+AL8</f>
        <v>0</v>
      </c>
      <c r="AM7" s="82">
        <f t="shared" ref="AM7" si="53">+AM8</f>
        <v>0</v>
      </c>
      <c r="AN7" s="82">
        <f t="shared" ref="AN7:AP7" si="54">+AN8</f>
        <v>0</v>
      </c>
      <c r="AO7" s="11">
        <f t="shared" si="14"/>
        <v>0</v>
      </c>
      <c r="AP7" s="82">
        <f t="shared" si="54"/>
        <v>0</v>
      </c>
      <c r="AQ7" s="82">
        <f t="shared" ref="AQ7" si="55">+AQ8</f>
        <v>0</v>
      </c>
      <c r="AR7" s="82">
        <f t="shared" ref="AR7" si="56">+AR8</f>
        <v>0</v>
      </c>
      <c r="AS7" s="82">
        <f t="shared" ref="AS7" si="57">+AS8</f>
        <v>0</v>
      </c>
      <c r="AT7" s="82">
        <f t="shared" ref="AT7" si="58">+AT8</f>
        <v>0</v>
      </c>
      <c r="AU7" s="82">
        <f t="shared" ref="AU7" si="59">+AU8</f>
        <v>0</v>
      </c>
      <c r="AV7" s="82">
        <f t="shared" ref="AV7" si="60">+AV8</f>
        <v>0</v>
      </c>
      <c r="AW7" s="82">
        <f t="shared" ref="AW7" si="61">+AW8</f>
        <v>0</v>
      </c>
      <c r="AX7" s="82">
        <f t="shared" ref="AX7" si="62">+AX8</f>
        <v>0</v>
      </c>
      <c r="AY7" s="82">
        <f t="shared" ref="AY7" si="63">+AY8</f>
        <v>0</v>
      </c>
      <c r="AZ7" s="82">
        <f t="shared" ref="AZ7" si="64">+AZ8</f>
        <v>0</v>
      </c>
      <c r="BA7" s="82">
        <f t="shared" ref="BA7" si="65">+BA8</f>
        <v>0</v>
      </c>
      <c r="BB7" s="82">
        <f t="shared" ref="BB7" si="66">+BB8</f>
        <v>0</v>
      </c>
      <c r="BC7" s="82">
        <f t="shared" ref="BC7" si="67">+BC8</f>
        <v>0</v>
      </c>
      <c r="BD7" s="82">
        <f t="shared" ref="BD7" si="68">+BD8</f>
        <v>0</v>
      </c>
      <c r="BE7" s="82">
        <f t="shared" ref="BE7" si="69">+BE8</f>
        <v>0</v>
      </c>
      <c r="BF7" s="82">
        <f t="shared" ref="BF7" si="70">+BF8</f>
        <v>0</v>
      </c>
      <c r="BG7" s="82">
        <f t="shared" ref="BG7" si="71">+BG8</f>
        <v>0</v>
      </c>
      <c r="BH7" s="82">
        <f t="shared" ref="BH7" si="72">+BH8</f>
        <v>0</v>
      </c>
      <c r="BI7" s="82">
        <f t="shared" ref="BI7" si="73">+BI8</f>
        <v>0</v>
      </c>
      <c r="BJ7" s="82">
        <f t="shared" ref="BJ7" si="74">+BJ8</f>
        <v>0</v>
      </c>
      <c r="BK7" s="82">
        <f t="shared" ref="BK7" si="75">+BK8</f>
        <v>0</v>
      </c>
      <c r="BL7" s="82">
        <f t="shared" ref="BL7" si="76">+BL8</f>
        <v>0</v>
      </c>
      <c r="BM7" s="82">
        <f t="shared" ref="BM7" si="77">+BM8</f>
        <v>0</v>
      </c>
      <c r="BN7" s="82">
        <f t="shared" ref="BN7" si="78">+BN8</f>
        <v>0</v>
      </c>
    </row>
    <row r="8" spans="1:66" x14ac:dyDescent="0.3">
      <c r="A8" s="54" t="s">
        <v>390</v>
      </c>
      <c r="B8" s="83">
        <f>64415931200+1847000000</f>
        <v>66262931200</v>
      </c>
      <c r="C8" s="88">
        <f>63413433495+220415000</f>
        <v>63633848495</v>
      </c>
      <c r="D8" s="82">
        <f t="shared" si="39"/>
        <v>2629082705</v>
      </c>
      <c r="E8" s="82">
        <f t="shared" si="40"/>
        <v>0.96032347713286792</v>
      </c>
      <c r="F8" s="82">
        <f t="shared" ref="F8:F70" si="79">+G8+AA8+AO8</f>
        <v>0</v>
      </c>
      <c r="G8" s="11">
        <f t="shared" si="41"/>
        <v>0</v>
      </c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11">
        <f t="shared" si="1"/>
        <v>0</v>
      </c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11">
        <f t="shared" si="14"/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</row>
    <row r="9" spans="1:66" s="103" customFormat="1" x14ac:dyDescent="0.3">
      <c r="A9" s="53" t="s">
        <v>391</v>
      </c>
      <c r="B9" s="82">
        <f>+B10</f>
        <v>50341500</v>
      </c>
      <c r="C9" s="82">
        <f>+C10</f>
        <v>46090000</v>
      </c>
      <c r="D9" s="82">
        <f t="shared" si="39"/>
        <v>4251500</v>
      </c>
      <c r="E9" s="82">
        <f t="shared" si="40"/>
        <v>0.91554681525183002</v>
      </c>
      <c r="F9" s="82">
        <f>+F10</f>
        <v>0</v>
      </c>
      <c r="G9" s="11">
        <f t="shared" si="41"/>
        <v>0</v>
      </c>
      <c r="H9" s="82">
        <f>+H10</f>
        <v>0</v>
      </c>
      <c r="I9" s="82">
        <f t="shared" ref="I9:AB9" si="80">+I10</f>
        <v>0</v>
      </c>
      <c r="J9" s="82">
        <f t="shared" si="80"/>
        <v>0</v>
      </c>
      <c r="K9" s="82">
        <f t="shared" si="80"/>
        <v>0</v>
      </c>
      <c r="L9" s="82">
        <f t="shared" si="80"/>
        <v>0</v>
      </c>
      <c r="M9" s="82">
        <f t="shared" si="80"/>
        <v>0</v>
      </c>
      <c r="N9" s="82">
        <f t="shared" si="80"/>
        <v>0</v>
      </c>
      <c r="O9" s="82">
        <f t="shared" si="80"/>
        <v>0</v>
      </c>
      <c r="P9" s="82">
        <f t="shared" si="80"/>
        <v>0</v>
      </c>
      <c r="Q9" s="82">
        <f t="shared" si="80"/>
        <v>0</v>
      </c>
      <c r="R9" s="82">
        <f t="shared" si="80"/>
        <v>0</v>
      </c>
      <c r="S9" s="82">
        <f t="shared" si="80"/>
        <v>0</v>
      </c>
      <c r="T9" s="82">
        <f t="shared" si="80"/>
        <v>0</v>
      </c>
      <c r="U9" s="82">
        <f t="shared" si="80"/>
        <v>0</v>
      </c>
      <c r="V9" s="82">
        <f t="shared" si="80"/>
        <v>0</v>
      </c>
      <c r="W9" s="82">
        <f t="shared" si="80"/>
        <v>0</v>
      </c>
      <c r="X9" s="82">
        <f t="shared" si="80"/>
        <v>0</v>
      </c>
      <c r="Y9" s="82">
        <f t="shared" si="80"/>
        <v>0</v>
      </c>
      <c r="Z9" s="82">
        <f t="shared" si="80"/>
        <v>0</v>
      </c>
      <c r="AA9" s="11">
        <f t="shared" si="1"/>
        <v>0</v>
      </c>
      <c r="AB9" s="82">
        <f t="shared" si="80"/>
        <v>0</v>
      </c>
      <c r="AC9" s="82">
        <f t="shared" ref="AC9" si="81">+AC10</f>
        <v>0</v>
      </c>
      <c r="AD9" s="82">
        <f t="shared" ref="AD9" si="82">+AD10</f>
        <v>0</v>
      </c>
      <c r="AE9" s="82">
        <f t="shared" ref="AE9" si="83">+AE10</f>
        <v>0</v>
      </c>
      <c r="AF9" s="82">
        <f t="shared" ref="AF9" si="84">+AF10</f>
        <v>0</v>
      </c>
      <c r="AG9" s="82">
        <f t="shared" ref="AG9" si="85">+AG10</f>
        <v>0</v>
      </c>
      <c r="AH9" s="82">
        <f t="shared" ref="AH9" si="86">+AH10</f>
        <v>0</v>
      </c>
      <c r="AI9" s="82">
        <f t="shared" ref="AI9" si="87">+AI10</f>
        <v>0</v>
      </c>
      <c r="AJ9" s="82">
        <f t="shared" ref="AJ9" si="88">+AJ10</f>
        <v>0</v>
      </c>
      <c r="AK9" s="82">
        <f t="shared" ref="AK9" si="89">+AK10</f>
        <v>0</v>
      </c>
      <c r="AL9" s="82">
        <f t="shared" ref="AL9" si="90">+AL10</f>
        <v>0</v>
      </c>
      <c r="AM9" s="82">
        <f t="shared" ref="AM9" si="91">+AM10</f>
        <v>0</v>
      </c>
      <c r="AN9" s="82">
        <f t="shared" ref="AN9:AP9" si="92">+AN10</f>
        <v>0</v>
      </c>
      <c r="AO9" s="11">
        <f t="shared" si="14"/>
        <v>0</v>
      </c>
      <c r="AP9" s="82">
        <f t="shared" si="92"/>
        <v>0</v>
      </c>
      <c r="AQ9" s="82">
        <f t="shared" ref="AQ9" si="93">+AQ10</f>
        <v>0</v>
      </c>
      <c r="AR9" s="82">
        <f t="shared" ref="AR9" si="94">+AR10</f>
        <v>0</v>
      </c>
      <c r="AS9" s="82">
        <f t="shared" ref="AS9" si="95">+AS10</f>
        <v>0</v>
      </c>
      <c r="AT9" s="82">
        <f t="shared" ref="AT9" si="96">+AT10</f>
        <v>0</v>
      </c>
      <c r="AU9" s="82">
        <f t="shared" ref="AU9" si="97">+AU10</f>
        <v>0</v>
      </c>
      <c r="AV9" s="82">
        <f t="shared" ref="AV9" si="98">+AV10</f>
        <v>0</v>
      </c>
      <c r="AW9" s="82">
        <f t="shared" ref="AW9" si="99">+AW10</f>
        <v>0</v>
      </c>
      <c r="AX9" s="82">
        <f t="shared" ref="AX9" si="100">+AX10</f>
        <v>0</v>
      </c>
      <c r="AY9" s="82">
        <f t="shared" ref="AY9" si="101">+AY10</f>
        <v>0</v>
      </c>
      <c r="AZ9" s="82">
        <f t="shared" ref="AZ9" si="102">+AZ10</f>
        <v>0</v>
      </c>
      <c r="BA9" s="82">
        <f t="shared" ref="BA9" si="103">+BA10</f>
        <v>0</v>
      </c>
      <c r="BB9" s="82">
        <f t="shared" ref="BB9" si="104">+BB10</f>
        <v>0</v>
      </c>
      <c r="BC9" s="82">
        <f t="shared" ref="BC9" si="105">+BC10</f>
        <v>0</v>
      </c>
      <c r="BD9" s="82">
        <f t="shared" ref="BD9" si="106">+BD10</f>
        <v>0</v>
      </c>
      <c r="BE9" s="82">
        <f t="shared" ref="BE9" si="107">+BE10</f>
        <v>0</v>
      </c>
      <c r="BF9" s="82">
        <f t="shared" ref="BF9" si="108">+BF10</f>
        <v>0</v>
      </c>
      <c r="BG9" s="82">
        <f t="shared" ref="BG9" si="109">+BG10</f>
        <v>0</v>
      </c>
      <c r="BH9" s="82">
        <f t="shared" ref="BH9" si="110">+BH10</f>
        <v>0</v>
      </c>
      <c r="BI9" s="82">
        <f t="shared" ref="BI9" si="111">+BI10</f>
        <v>0</v>
      </c>
      <c r="BJ9" s="82">
        <f t="shared" ref="BJ9" si="112">+BJ10</f>
        <v>0</v>
      </c>
      <c r="BK9" s="82">
        <f t="shared" ref="BK9" si="113">+BK10</f>
        <v>0</v>
      </c>
      <c r="BL9" s="82">
        <f t="shared" ref="BL9" si="114">+BL10</f>
        <v>0</v>
      </c>
      <c r="BM9" s="82">
        <f t="shared" ref="BM9" si="115">+BM10</f>
        <v>0</v>
      </c>
      <c r="BN9" s="82">
        <f t="shared" ref="BN9" si="116">+BN10</f>
        <v>0</v>
      </c>
    </row>
    <row r="10" spans="1:66" x14ac:dyDescent="0.3">
      <c r="A10" s="54" t="s">
        <v>392</v>
      </c>
      <c r="B10" s="83">
        <v>50341500</v>
      </c>
      <c r="C10" s="88">
        <v>46090000</v>
      </c>
      <c r="D10" s="82">
        <f t="shared" si="39"/>
        <v>4251500</v>
      </c>
      <c r="E10" s="82">
        <f t="shared" si="40"/>
        <v>0.91554681525183002</v>
      </c>
      <c r="F10" s="82">
        <f t="shared" si="79"/>
        <v>0</v>
      </c>
      <c r="G10" s="11">
        <f t="shared" si="41"/>
        <v>0</v>
      </c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11">
        <f t="shared" si="1"/>
        <v>0</v>
      </c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11">
        <f t="shared" si="14"/>
        <v>0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</row>
    <row r="11" spans="1:66" x14ac:dyDescent="0.3">
      <c r="A11" s="54" t="s">
        <v>393</v>
      </c>
      <c r="B11" s="82">
        <f>+B12+B13+B14</f>
        <v>4545127600</v>
      </c>
      <c r="C11" s="82">
        <f>+C12+C13+C14</f>
        <v>3582874363.1800003</v>
      </c>
      <c r="D11" s="82">
        <f t="shared" si="39"/>
        <v>962253236.81999969</v>
      </c>
      <c r="E11" s="82">
        <f t="shared" si="40"/>
        <v>0.78828905995510457</v>
      </c>
      <c r="F11" s="82">
        <f>+F12+F13+F14</f>
        <v>0</v>
      </c>
      <c r="G11" s="11">
        <f t="shared" si="41"/>
        <v>0</v>
      </c>
      <c r="H11" s="82">
        <f>+H12+H13+H14</f>
        <v>0</v>
      </c>
      <c r="I11" s="82">
        <f t="shared" ref="I11:AB11" si="117">+I12+I13+I14</f>
        <v>0</v>
      </c>
      <c r="J11" s="82">
        <f t="shared" si="117"/>
        <v>0</v>
      </c>
      <c r="K11" s="82">
        <f t="shared" si="117"/>
        <v>0</v>
      </c>
      <c r="L11" s="82">
        <f t="shared" si="117"/>
        <v>0</v>
      </c>
      <c r="M11" s="82">
        <f t="shared" si="117"/>
        <v>0</v>
      </c>
      <c r="N11" s="82">
        <f t="shared" si="117"/>
        <v>0</v>
      </c>
      <c r="O11" s="82">
        <f t="shared" si="117"/>
        <v>0</v>
      </c>
      <c r="P11" s="82">
        <f t="shared" si="117"/>
        <v>0</v>
      </c>
      <c r="Q11" s="82">
        <f t="shared" si="117"/>
        <v>0</v>
      </c>
      <c r="R11" s="82">
        <f t="shared" si="117"/>
        <v>0</v>
      </c>
      <c r="S11" s="82">
        <f t="shared" si="117"/>
        <v>0</v>
      </c>
      <c r="T11" s="82">
        <f t="shared" si="117"/>
        <v>0</v>
      </c>
      <c r="U11" s="82">
        <f t="shared" si="117"/>
        <v>0</v>
      </c>
      <c r="V11" s="82">
        <f t="shared" si="117"/>
        <v>0</v>
      </c>
      <c r="W11" s="82">
        <f t="shared" si="117"/>
        <v>0</v>
      </c>
      <c r="X11" s="82">
        <f t="shared" si="117"/>
        <v>0</v>
      </c>
      <c r="Y11" s="82">
        <f t="shared" si="117"/>
        <v>0</v>
      </c>
      <c r="Z11" s="82">
        <f t="shared" si="117"/>
        <v>0</v>
      </c>
      <c r="AA11" s="11">
        <f t="shared" si="1"/>
        <v>0</v>
      </c>
      <c r="AB11" s="82">
        <f t="shared" si="117"/>
        <v>0</v>
      </c>
      <c r="AC11" s="82">
        <f t="shared" ref="AC11" si="118">+AC12+AC13+AC14</f>
        <v>0</v>
      </c>
      <c r="AD11" s="82">
        <f t="shared" ref="AD11" si="119">+AD12+AD13+AD14</f>
        <v>0</v>
      </c>
      <c r="AE11" s="82">
        <f t="shared" ref="AE11" si="120">+AE12+AE13+AE14</f>
        <v>0</v>
      </c>
      <c r="AF11" s="82">
        <f t="shared" ref="AF11" si="121">+AF12+AF13+AF14</f>
        <v>0</v>
      </c>
      <c r="AG11" s="82">
        <f t="shared" ref="AG11" si="122">+AG12+AG13+AG14</f>
        <v>0</v>
      </c>
      <c r="AH11" s="82">
        <f t="shared" ref="AH11" si="123">+AH12+AH13+AH14</f>
        <v>0</v>
      </c>
      <c r="AI11" s="82">
        <f t="shared" ref="AI11" si="124">+AI12+AI13+AI14</f>
        <v>0</v>
      </c>
      <c r="AJ11" s="82">
        <f t="shared" ref="AJ11" si="125">+AJ12+AJ13+AJ14</f>
        <v>0</v>
      </c>
      <c r="AK11" s="82">
        <f t="shared" ref="AK11" si="126">+AK12+AK13+AK14</f>
        <v>0</v>
      </c>
      <c r="AL11" s="82">
        <f t="shared" ref="AL11" si="127">+AL12+AL13+AL14</f>
        <v>0</v>
      </c>
      <c r="AM11" s="82">
        <f t="shared" ref="AM11" si="128">+AM12+AM13+AM14</f>
        <v>0</v>
      </c>
      <c r="AN11" s="82">
        <f t="shared" ref="AN11:AP11" si="129">+AN12+AN13+AN14</f>
        <v>0</v>
      </c>
      <c r="AO11" s="11">
        <f t="shared" si="14"/>
        <v>0</v>
      </c>
      <c r="AP11" s="82">
        <f t="shared" si="129"/>
        <v>0</v>
      </c>
      <c r="AQ11" s="82">
        <f t="shared" ref="AQ11" si="130">+AQ12+AQ13+AQ14</f>
        <v>0</v>
      </c>
      <c r="AR11" s="82">
        <f t="shared" ref="AR11" si="131">+AR12+AR13+AR14</f>
        <v>0</v>
      </c>
      <c r="AS11" s="82">
        <f t="shared" ref="AS11" si="132">+AS12+AS13+AS14</f>
        <v>0</v>
      </c>
      <c r="AT11" s="82">
        <f t="shared" ref="AT11" si="133">+AT12+AT13+AT14</f>
        <v>0</v>
      </c>
      <c r="AU11" s="82">
        <f t="shared" ref="AU11" si="134">+AU12+AU13+AU14</f>
        <v>0</v>
      </c>
      <c r="AV11" s="82">
        <f t="shared" ref="AV11" si="135">+AV12+AV13+AV14</f>
        <v>0</v>
      </c>
      <c r="AW11" s="82">
        <f t="shared" ref="AW11" si="136">+AW12+AW13+AW14</f>
        <v>0</v>
      </c>
      <c r="AX11" s="82">
        <f t="shared" ref="AX11" si="137">+AX12+AX13+AX14</f>
        <v>0</v>
      </c>
      <c r="AY11" s="82">
        <f t="shared" ref="AY11" si="138">+AY12+AY13+AY14</f>
        <v>0</v>
      </c>
      <c r="AZ11" s="82">
        <f t="shared" ref="AZ11" si="139">+AZ12+AZ13+AZ14</f>
        <v>0</v>
      </c>
      <c r="BA11" s="82">
        <f t="shared" ref="BA11" si="140">+BA12+BA13+BA14</f>
        <v>0</v>
      </c>
      <c r="BB11" s="82">
        <f t="shared" ref="BB11" si="141">+BB12+BB13+BB14</f>
        <v>0</v>
      </c>
      <c r="BC11" s="82">
        <f t="shared" ref="BC11" si="142">+BC12+BC13+BC14</f>
        <v>0</v>
      </c>
      <c r="BD11" s="82">
        <f t="shared" ref="BD11" si="143">+BD12+BD13+BD14</f>
        <v>0</v>
      </c>
      <c r="BE11" s="82">
        <f t="shared" ref="BE11" si="144">+BE12+BE13+BE14</f>
        <v>0</v>
      </c>
      <c r="BF11" s="82">
        <f t="shared" ref="BF11" si="145">+BF12+BF13+BF14</f>
        <v>0</v>
      </c>
      <c r="BG11" s="82">
        <f t="shared" ref="BG11" si="146">+BG12+BG13+BG14</f>
        <v>0</v>
      </c>
      <c r="BH11" s="82">
        <f t="shared" ref="BH11" si="147">+BH12+BH13+BH14</f>
        <v>0</v>
      </c>
      <c r="BI11" s="82">
        <f t="shared" ref="BI11" si="148">+BI12+BI13+BI14</f>
        <v>0</v>
      </c>
      <c r="BJ11" s="82">
        <f t="shared" ref="BJ11" si="149">+BJ12+BJ13+BJ14</f>
        <v>0</v>
      </c>
      <c r="BK11" s="82">
        <f t="shared" ref="BK11" si="150">+BK12+BK13+BK14</f>
        <v>0</v>
      </c>
      <c r="BL11" s="82">
        <f t="shared" ref="BL11" si="151">+BL12+BL13+BL14</f>
        <v>0</v>
      </c>
      <c r="BM11" s="82">
        <f t="shared" ref="BM11" si="152">+BM12+BM13+BM14</f>
        <v>0</v>
      </c>
      <c r="BN11" s="82">
        <f t="shared" ref="BN11" si="153">+BN12+BN13+BN14</f>
        <v>0</v>
      </c>
    </row>
    <row r="12" spans="1:66" x14ac:dyDescent="0.3">
      <c r="A12" s="54" t="s">
        <v>394</v>
      </c>
      <c r="B12" s="83">
        <v>4126944000</v>
      </c>
      <c r="C12" s="88">
        <v>3225721242.0500002</v>
      </c>
      <c r="D12" s="82">
        <f t="shared" si="39"/>
        <v>901222757.94999981</v>
      </c>
      <c r="E12" s="82">
        <f t="shared" si="40"/>
        <v>0.7816246699858298</v>
      </c>
      <c r="F12" s="82">
        <f t="shared" si="79"/>
        <v>0</v>
      </c>
      <c r="G12" s="11">
        <f t="shared" si="41"/>
        <v>0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11">
        <f t="shared" si="1"/>
        <v>0</v>
      </c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11">
        <f t="shared" si="14"/>
        <v>0</v>
      </c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66" x14ac:dyDescent="0.3">
      <c r="A13" s="54" t="s">
        <v>395</v>
      </c>
      <c r="B13" s="83">
        <v>418183600.00000012</v>
      </c>
      <c r="C13" s="88">
        <v>350239960.13</v>
      </c>
      <c r="D13" s="82">
        <f t="shared" si="39"/>
        <v>67943639.870000124</v>
      </c>
      <c r="E13" s="82">
        <f t="shared" si="40"/>
        <v>0.83752677084897609</v>
      </c>
      <c r="F13" s="82">
        <f t="shared" si="79"/>
        <v>0</v>
      </c>
      <c r="G13" s="11">
        <f t="shared" si="41"/>
        <v>0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11">
        <f t="shared" si="1"/>
        <v>0</v>
      </c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11">
        <f t="shared" si="14"/>
        <v>0</v>
      </c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</row>
    <row r="14" spans="1:66" x14ac:dyDescent="0.3">
      <c r="A14" s="54" t="s">
        <v>403</v>
      </c>
      <c r="B14" s="83"/>
      <c r="C14" s="88">
        <v>6913161</v>
      </c>
      <c r="D14" s="82">
        <f t="shared" si="39"/>
        <v>-6913161</v>
      </c>
      <c r="E14" s="82" t="e">
        <f t="shared" si="40"/>
        <v>#DIV/0!</v>
      </c>
      <c r="F14" s="82">
        <f t="shared" si="79"/>
        <v>0</v>
      </c>
      <c r="G14" s="11">
        <f t="shared" si="41"/>
        <v>0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11">
        <f t="shared" si="1"/>
        <v>0</v>
      </c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11">
        <f t="shared" si="14"/>
        <v>0</v>
      </c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</row>
    <row r="15" spans="1:66" s="103" customFormat="1" x14ac:dyDescent="0.3">
      <c r="A15" s="84" t="s">
        <v>0</v>
      </c>
      <c r="B15" s="82">
        <f t="shared" ref="B15:F16" si="154">+B16</f>
        <v>70858400300</v>
      </c>
      <c r="C15" s="82">
        <f t="shared" si="154"/>
        <v>63828498177.439995</v>
      </c>
      <c r="D15" s="82">
        <f t="shared" si="39"/>
        <v>7029902122.5600052</v>
      </c>
      <c r="E15" s="82">
        <f t="shared" si="40"/>
        <v>0.90078943226495611</v>
      </c>
      <c r="F15" s="82">
        <f t="shared" si="154"/>
        <v>0</v>
      </c>
      <c r="G15" s="11">
        <f t="shared" si="41"/>
        <v>0</v>
      </c>
      <c r="H15" s="82">
        <f>+H16</f>
        <v>0</v>
      </c>
      <c r="I15" s="82">
        <f t="shared" ref="I15:AB16" si="155">+I16</f>
        <v>0</v>
      </c>
      <c r="J15" s="82">
        <f t="shared" si="155"/>
        <v>0</v>
      </c>
      <c r="K15" s="82">
        <f t="shared" si="155"/>
        <v>0</v>
      </c>
      <c r="L15" s="82">
        <f t="shared" si="155"/>
        <v>0</v>
      </c>
      <c r="M15" s="82">
        <f t="shared" si="155"/>
        <v>0</v>
      </c>
      <c r="N15" s="82">
        <f t="shared" si="155"/>
        <v>0</v>
      </c>
      <c r="O15" s="82">
        <f t="shared" si="155"/>
        <v>0</v>
      </c>
      <c r="P15" s="82">
        <f t="shared" si="155"/>
        <v>0</v>
      </c>
      <c r="Q15" s="82">
        <f t="shared" si="155"/>
        <v>0</v>
      </c>
      <c r="R15" s="82">
        <f t="shared" si="155"/>
        <v>0</v>
      </c>
      <c r="S15" s="82">
        <f t="shared" si="155"/>
        <v>0</v>
      </c>
      <c r="T15" s="82">
        <f t="shared" si="155"/>
        <v>0</v>
      </c>
      <c r="U15" s="82">
        <f t="shared" si="155"/>
        <v>0</v>
      </c>
      <c r="V15" s="82">
        <f t="shared" si="155"/>
        <v>0</v>
      </c>
      <c r="W15" s="82">
        <f t="shared" si="155"/>
        <v>0</v>
      </c>
      <c r="X15" s="82">
        <f t="shared" si="155"/>
        <v>0</v>
      </c>
      <c r="Y15" s="82">
        <f t="shared" si="155"/>
        <v>0</v>
      </c>
      <c r="Z15" s="82">
        <f t="shared" si="155"/>
        <v>0</v>
      </c>
      <c r="AA15" s="11">
        <f t="shared" si="1"/>
        <v>0</v>
      </c>
      <c r="AB15" s="82">
        <f t="shared" si="155"/>
        <v>0</v>
      </c>
      <c r="AC15" s="82">
        <f t="shared" ref="AC15:AC16" si="156">+AC16</f>
        <v>0</v>
      </c>
      <c r="AD15" s="82">
        <f t="shared" ref="AD15:AD16" si="157">+AD16</f>
        <v>0</v>
      </c>
      <c r="AE15" s="82">
        <f t="shared" ref="AE15:AE16" si="158">+AE16</f>
        <v>0</v>
      </c>
      <c r="AF15" s="82">
        <f t="shared" ref="AF15:AF16" si="159">+AF16</f>
        <v>0</v>
      </c>
      <c r="AG15" s="82">
        <f t="shared" ref="AG15:AG16" si="160">+AG16</f>
        <v>0</v>
      </c>
      <c r="AH15" s="82">
        <f t="shared" ref="AH15:AH16" si="161">+AH16</f>
        <v>0</v>
      </c>
      <c r="AI15" s="82">
        <f t="shared" ref="AI15:AI16" si="162">+AI16</f>
        <v>0</v>
      </c>
      <c r="AJ15" s="82">
        <f t="shared" ref="AJ15:AJ16" si="163">+AJ16</f>
        <v>0</v>
      </c>
      <c r="AK15" s="82">
        <f t="shared" ref="AK15:AK16" si="164">+AK16</f>
        <v>0</v>
      </c>
      <c r="AL15" s="82">
        <f t="shared" ref="AL15:AL16" si="165">+AL16</f>
        <v>0</v>
      </c>
      <c r="AM15" s="82">
        <f t="shared" ref="AM15:AM16" si="166">+AM16</f>
        <v>0</v>
      </c>
      <c r="AN15" s="82">
        <f t="shared" ref="AN15:AP16" si="167">+AN16</f>
        <v>0</v>
      </c>
      <c r="AO15" s="11">
        <f t="shared" si="14"/>
        <v>0</v>
      </c>
      <c r="AP15" s="82">
        <f t="shared" si="167"/>
        <v>0</v>
      </c>
      <c r="AQ15" s="82">
        <f t="shared" ref="AQ15:AQ16" si="168">+AQ16</f>
        <v>0</v>
      </c>
      <c r="AR15" s="82">
        <f t="shared" ref="AR15:AR16" si="169">+AR16</f>
        <v>0</v>
      </c>
      <c r="AS15" s="82">
        <f t="shared" ref="AS15:AS16" si="170">+AS16</f>
        <v>0</v>
      </c>
      <c r="AT15" s="82">
        <f t="shared" ref="AT15:AT16" si="171">+AT16</f>
        <v>0</v>
      </c>
      <c r="AU15" s="82">
        <f t="shared" ref="AU15:AU16" si="172">+AU16</f>
        <v>0</v>
      </c>
      <c r="AV15" s="82">
        <f t="shared" ref="AV15:AV16" si="173">+AV16</f>
        <v>0</v>
      </c>
      <c r="AW15" s="82">
        <f t="shared" ref="AW15:AW16" si="174">+AW16</f>
        <v>0</v>
      </c>
      <c r="AX15" s="82">
        <f t="shared" ref="AX15:AX16" si="175">+AX16</f>
        <v>0</v>
      </c>
      <c r="AY15" s="82">
        <f t="shared" ref="AY15:AY16" si="176">+AY16</f>
        <v>0</v>
      </c>
      <c r="AZ15" s="82">
        <f t="shared" ref="AZ15:AZ16" si="177">+AZ16</f>
        <v>0</v>
      </c>
      <c r="BA15" s="82">
        <f t="shared" ref="BA15:BA16" si="178">+BA16</f>
        <v>0</v>
      </c>
      <c r="BB15" s="82">
        <f t="shared" ref="BB15:BB16" si="179">+BB16</f>
        <v>0</v>
      </c>
      <c r="BC15" s="82">
        <f t="shared" ref="BC15:BC16" si="180">+BC16</f>
        <v>0</v>
      </c>
      <c r="BD15" s="82">
        <f t="shared" ref="BD15:BD16" si="181">+BD16</f>
        <v>0</v>
      </c>
      <c r="BE15" s="82">
        <f t="shared" ref="BE15:BE16" si="182">+BE16</f>
        <v>0</v>
      </c>
      <c r="BF15" s="82">
        <f t="shared" ref="BF15:BF16" si="183">+BF16</f>
        <v>0</v>
      </c>
      <c r="BG15" s="82">
        <f t="shared" ref="BG15:BG16" si="184">+BG16</f>
        <v>0</v>
      </c>
      <c r="BH15" s="82">
        <f t="shared" ref="BH15:BH16" si="185">+BH16</f>
        <v>0</v>
      </c>
      <c r="BI15" s="82">
        <f t="shared" ref="BI15:BI16" si="186">+BI16</f>
        <v>0</v>
      </c>
      <c r="BJ15" s="82">
        <f t="shared" ref="BJ15:BJ16" si="187">+BJ16</f>
        <v>0</v>
      </c>
      <c r="BK15" s="82">
        <f t="shared" ref="BK15:BK16" si="188">+BK16</f>
        <v>0</v>
      </c>
      <c r="BL15" s="82">
        <f t="shared" ref="BL15:BL16" si="189">+BL16</f>
        <v>0</v>
      </c>
      <c r="BM15" s="82">
        <f t="shared" ref="BM15:BM16" si="190">+BM16</f>
        <v>0</v>
      </c>
      <c r="BN15" s="82">
        <f t="shared" ref="BN15:BN16" si="191">+BN16</f>
        <v>0</v>
      </c>
    </row>
    <row r="16" spans="1:66" s="103" customFormat="1" x14ac:dyDescent="0.3">
      <c r="A16" s="53" t="s">
        <v>326</v>
      </c>
      <c r="B16" s="82">
        <f t="shared" si="154"/>
        <v>70858400300</v>
      </c>
      <c r="C16" s="82">
        <f t="shared" si="154"/>
        <v>63828498177.439995</v>
      </c>
      <c r="D16" s="82">
        <f t="shared" si="39"/>
        <v>7029902122.5600052</v>
      </c>
      <c r="E16" s="82">
        <f t="shared" si="40"/>
        <v>0.90078943226495611</v>
      </c>
      <c r="F16" s="82">
        <f t="shared" si="154"/>
        <v>0</v>
      </c>
      <c r="G16" s="11">
        <f t="shared" si="41"/>
        <v>0</v>
      </c>
      <c r="H16" s="82">
        <f>+H17</f>
        <v>0</v>
      </c>
      <c r="I16" s="82">
        <f t="shared" si="155"/>
        <v>0</v>
      </c>
      <c r="J16" s="82">
        <f t="shared" si="155"/>
        <v>0</v>
      </c>
      <c r="K16" s="82">
        <f t="shared" si="155"/>
        <v>0</v>
      </c>
      <c r="L16" s="82">
        <f t="shared" si="155"/>
        <v>0</v>
      </c>
      <c r="M16" s="82">
        <f t="shared" si="155"/>
        <v>0</v>
      </c>
      <c r="N16" s="82">
        <f t="shared" si="155"/>
        <v>0</v>
      </c>
      <c r="O16" s="82">
        <f t="shared" si="155"/>
        <v>0</v>
      </c>
      <c r="P16" s="82">
        <f t="shared" si="155"/>
        <v>0</v>
      </c>
      <c r="Q16" s="82">
        <f t="shared" si="155"/>
        <v>0</v>
      </c>
      <c r="R16" s="82">
        <f t="shared" si="155"/>
        <v>0</v>
      </c>
      <c r="S16" s="82">
        <f t="shared" si="155"/>
        <v>0</v>
      </c>
      <c r="T16" s="82">
        <f t="shared" si="155"/>
        <v>0</v>
      </c>
      <c r="U16" s="82">
        <f t="shared" si="155"/>
        <v>0</v>
      </c>
      <c r="V16" s="82">
        <f t="shared" si="155"/>
        <v>0</v>
      </c>
      <c r="W16" s="82">
        <f t="shared" si="155"/>
        <v>0</v>
      </c>
      <c r="X16" s="82">
        <f t="shared" si="155"/>
        <v>0</v>
      </c>
      <c r="Y16" s="82">
        <f t="shared" si="155"/>
        <v>0</v>
      </c>
      <c r="Z16" s="82">
        <f t="shared" si="155"/>
        <v>0</v>
      </c>
      <c r="AA16" s="11">
        <f t="shared" si="1"/>
        <v>0</v>
      </c>
      <c r="AB16" s="82">
        <f t="shared" si="155"/>
        <v>0</v>
      </c>
      <c r="AC16" s="82">
        <f t="shared" si="156"/>
        <v>0</v>
      </c>
      <c r="AD16" s="82">
        <f t="shared" si="157"/>
        <v>0</v>
      </c>
      <c r="AE16" s="82">
        <f t="shared" si="158"/>
        <v>0</v>
      </c>
      <c r="AF16" s="82">
        <f t="shared" si="159"/>
        <v>0</v>
      </c>
      <c r="AG16" s="82">
        <f t="shared" si="160"/>
        <v>0</v>
      </c>
      <c r="AH16" s="82">
        <f t="shared" si="161"/>
        <v>0</v>
      </c>
      <c r="AI16" s="82">
        <f t="shared" si="162"/>
        <v>0</v>
      </c>
      <c r="AJ16" s="82">
        <f t="shared" si="163"/>
        <v>0</v>
      </c>
      <c r="AK16" s="82">
        <f t="shared" si="164"/>
        <v>0</v>
      </c>
      <c r="AL16" s="82">
        <f t="shared" si="165"/>
        <v>0</v>
      </c>
      <c r="AM16" s="82">
        <f t="shared" si="166"/>
        <v>0</v>
      </c>
      <c r="AN16" s="82">
        <f t="shared" si="167"/>
        <v>0</v>
      </c>
      <c r="AO16" s="11">
        <f t="shared" si="14"/>
        <v>0</v>
      </c>
      <c r="AP16" s="82">
        <f t="shared" si="167"/>
        <v>0</v>
      </c>
      <c r="AQ16" s="82">
        <f t="shared" si="168"/>
        <v>0</v>
      </c>
      <c r="AR16" s="82">
        <f t="shared" si="169"/>
        <v>0</v>
      </c>
      <c r="AS16" s="82">
        <f t="shared" si="170"/>
        <v>0</v>
      </c>
      <c r="AT16" s="82">
        <f t="shared" si="171"/>
        <v>0</v>
      </c>
      <c r="AU16" s="82">
        <f t="shared" si="172"/>
        <v>0</v>
      </c>
      <c r="AV16" s="82">
        <f t="shared" si="173"/>
        <v>0</v>
      </c>
      <c r="AW16" s="82">
        <f t="shared" si="174"/>
        <v>0</v>
      </c>
      <c r="AX16" s="82">
        <f t="shared" si="175"/>
        <v>0</v>
      </c>
      <c r="AY16" s="82">
        <f t="shared" si="176"/>
        <v>0</v>
      </c>
      <c r="AZ16" s="82">
        <f t="shared" si="177"/>
        <v>0</v>
      </c>
      <c r="BA16" s="82">
        <f t="shared" si="178"/>
        <v>0</v>
      </c>
      <c r="BB16" s="82">
        <f t="shared" si="179"/>
        <v>0</v>
      </c>
      <c r="BC16" s="82">
        <f t="shared" si="180"/>
        <v>0</v>
      </c>
      <c r="BD16" s="82">
        <f t="shared" si="181"/>
        <v>0</v>
      </c>
      <c r="BE16" s="82">
        <f t="shared" si="182"/>
        <v>0</v>
      </c>
      <c r="BF16" s="82">
        <f t="shared" si="183"/>
        <v>0</v>
      </c>
      <c r="BG16" s="82">
        <f t="shared" si="184"/>
        <v>0</v>
      </c>
      <c r="BH16" s="82">
        <f t="shared" si="185"/>
        <v>0</v>
      </c>
      <c r="BI16" s="82">
        <f t="shared" si="186"/>
        <v>0</v>
      </c>
      <c r="BJ16" s="82">
        <f t="shared" si="187"/>
        <v>0</v>
      </c>
      <c r="BK16" s="82">
        <f t="shared" si="188"/>
        <v>0</v>
      </c>
      <c r="BL16" s="82">
        <f t="shared" si="189"/>
        <v>0</v>
      </c>
      <c r="BM16" s="82">
        <f t="shared" si="190"/>
        <v>0</v>
      </c>
      <c r="BN16" s="82">
        <f t="shared" si="191"/>
        <v>0</v>
      </c>
    </row>
    <row r="17" spans="1:66" s="103" customFormat="1" x14ac:dyDescent="0.3">
      <c r="A17" s="53" t="s">
        <v>327</v>
      </c>
      <c r="B17" s="82">
        <f>+B18+B66+B75</f>
        <v>70858400300</v>
      </c>
      <c r="C17" s="82">
        <f>+C18+C66+C75</f>
        <v>63828498177.439995</v>
      </c>
      <c r="D17" s="82">
        <f t="shared" si="39"/>
        <v>7029902122.5600052</v>
      </c>
      <c r="E17" s="82">
        <f t="shared" si="40"/>
        <v>0.90078943226495611</v>
      </c>
      <c r="F17" s="82">
        <f>+F18+F66</f>
        <v>0</v>
      </c>
      <c r="G17" s="11">
        <f t="shared" si="41"/>
        <v>0</v>
      </c>
      <c r="H17" s="82">
        <f>+H18+H66</f>
        <v>0</v>
      </c>
      <c r="I17" s="82">
        <f t="shared" ref="I17:AB17" si="192">+I18+I66</f>
        <v>0</v>
      </c>
      <c r="J17" s="82">
        <f t="shared" si="192"/>
        <v>0</v>
      </c>
      <c r="K17" s="82">
        <f t="shared" si="192"/>
        <v>0</v>
      </c>
      <c r="L17" s="82">
        <f t="shared" si="192"/>
        <v>0</v>
      </c>
      <c r="M17" s="82">
        <f t="shared" si="192"/>
        <v>0</v>
      </c>
      <c r="N17" s="82">
        <f t="shared" si="192"/>
        <v>0</v>
      </c>
      <c r="O17" s="82">
        <f t="shared" si="192"/>
        <v>0</v>
      </c>
      <c r="P17" s="82">
        <f t="shared" si="192"/>
        <v>0</v>
      </c>
      <c r="Q17" s="82">
        <f t="shared" si="192"/>
        <v>0</v>
      </c>
      <c r="R17" s="82">
        <f t="shared" si="192"/>
        <v>0</v>
      </c>
      <c r="S17" s="82">
        <f t="shared" si="192"/>
        <v>0</v>
      </c>
      <c r="T17" s="82">
        <f t="shared" si="192"/>
        <v>0</v>
      </c>
      <c r="U17" s="82">
        <f t="shared" si="192"/>
        <v>0</v>
      </c>
      <c r="V17" s="82">
        <f t="shared" si="192"/>
        <v>0</v>
      </c>
      <c r="W17" s="82">
        <f t="shared" si="192"/>
        <v>0</v>
      </c>
      <c r="X17" s="82">
        <f t="shared" si="192"/>
        <v>0</v>
      </c>
      <c r="Y17" s="82">
        <f t="shared" si="192"/>
        <v>0</v>
      </c>
      <c r="Z17" s="82">
        <f t="shared" si="192"/>
        <v>0</v>
      </c>
      <c r="AA17" s="11">
        <f t="shared" si="1"/>
        <v>0</v>
      </c>
      <c r="AB17" s="82">
        <f t="shared" si="192"/>
        <v>0</v>
      </c>
      <c r="AC17" s="82">
        <f t="shared" ref="AC17" si="193">+AC18+AC66</f>
        <v>0</v>
      </c>
      <c r="AD17" s="82">
        <f t="shared" ref="AD17" si="194">+AD18+AD66</f>
        <v>0</v>
      </c>
      <c r="AE17" s="82">
        <f t="shared" ref="AE17" si="195">+AE18+AE66</f>
        <v>0</v>
      </c>
      <c r="AF17" s="82">
        <f t="shared" ref="AF17" si="196">+AF18+AF66</f>
        <v>0</v>
      </c>
      <c r="AG17" s="82">
        <f t="shared" ref="AG17" si="197">+AG18+AG66</f>
        <v>0</v>
      </c>
      <c r="AH17" s="82">
        <f t="shared" ref="AH17" si="198">+AH18+AH66</f>
        <v>0</v>
      </c>
      <c r="AI17" s="82">
        <f t="shared" ref="AI17" si="199">+AI18+AI66</f>
        <v>0</v>
      </c>
      <c r="AJ17" s="82">
        <f t="shared" ref="AJ17" si="200">+AJ18+AJ66</f>
        <v>0</v>
      </c>
      <c r="AK17" s="82">
        <f t="shared" ref="AK17" si="201">+AK18+AK66</f>
        <v>0</v>
      </c>
      <c r="AL17" s="82">
        <f t="shared" ref="AL17" si="202">+AL18+AL66</f>
        <v>0</v>
      </c>
      <c r="AM17" s="82">
        <f t="shared" ref="AM17" si="203">+AM18+AM66</f>
        <v>0</v>
      </c>
      <c r="AN17" s="82">
        <f t="shared" ref="AN17:AP17" si="204">+AN18+AN66</f>
        <v>0</v>
      </c>
      <c r="AO17" s="11">
        <f t="shared" si="14"/>
        <v>0</v>
      </c>
      <c r="AP17" s="82">
        <f t="shared" si="204"/>
        <v>0</v>
      </c>
      <c r="AQ17" s="82">
        <f t="shared" ref="AQ17" si="205">+AQ18+AQ66</f>
        <v>0</v>
      </c>
      <c r="AR17" s="82">
        <f t="shared" ref="AR17" si="206">+AR18+AR66</f>
        <v>0</v>
      </c>
      <c r="AS17" s="82">
        <f t="shared" ref="AS17" si="207">+AS18+AS66</f>
        <v>0</v>
      </c>
      <c r="AT17" s="82">
        <f t="shared" ref="AT17" si="208">+AT18+AT66</f>
        <v>0</v>
      </c>
      <c r="AU17" s="82">
        <f t="shared" ref="AU17" si="209">+AU18+AU66</f>
        <v>0</v>
      </c>
      <c r="AV17" s="82">
        <f t="shared" ref="AV17" si="210">+AV18+AV66</f>
        <v>0</v>
      </c>
      <c r="AW17" s="82">
        <f t="shared" ref="AW17" si="211">+AW18+AW66</f>
        <v>0</v>
      </c>
      <c r="AX17" s="82">
        <f t="shared" ref="AX17" si="212">+AX18+AX66</f>
        <v>0</v>
      </c>
      <c r="AY17" s="82">
        <f t="shared" ref="AY17" si="213">+AY18+AY66</f>
        <v>0</v>
      </c>
      <c r="AZ17" s="82">
        <f t="shared" ref="AZ17" si="214">+AZ18+AZ66</f>
        <v>0</v>
      </c>
      <c r="BA17" s="82">
        <f t="shared" ref="BA17" si="215">+BA18+BA66</f>
        <v>0</v>
      </c>
      <c r="BB17" s="82">
        <f t="shared" ref="BB17" si="216">+BB18+BB66</f>
        <v>0</v>
      </c>
      <c r="BC17" s="82">
        <f t="shared" ref="BC17" si="217">+BC18+BC66</f>
        <v>0</v>
      </c>
      <c r="BD17" s="82">
        <f t="shared" ref="BD17" si="218">+BD18+BD66</f>
        <v>0</v>
      </c>
      <c r="BE17" s="82">
        <f t="shared" ref="BE17" si="219">+BE18+BE66</f>
        <v>0</v>
      </c>
      <c r="BF17" s="82">
        <f t="shared" ref="BF17" si="220">+BF18+BF66</f>
        <v>0</v>
      </c>
      <c r="BG17" s="82">
        <f t="shared" ref="BG17" si="221">+BG18+BG66</f>
        <v>0</v>
      </c>
      <c r="BH17" s="82">
        <f t="shared" ref="BH17" si="222">+BH18+BH66</f>
        <v>0</v>
      </c>
      <c r="BI17" s="82">
        <f t="shared" ref="BI17" si="223">+BI18+BI66</f>
        <v>0</v>
      </c>
      <c r="BJ17" s="82">
        <f t="shared" ref="BJ17" si="224">+BJ18+BJ66</f>
        <v>0</v>
      </c>
      <c r="BK17" s="82">
        <f t="shared" ref="BK17" si="225">+BK18+BK66</f>
        <v>0</v>
      </c>
      <c r="BL17" s="82">
        <f t="shared" ref="BL17" si="226">+BL18+BL66</f>
        <v>0</v>
      </c>
      <c r="BM17" s="82">
        <f t="shared" ref="BM17" si="227">+BM18+BM66</f>
        <v>0</v>
      </c>
      <c r="BN17" s="82">
        <f t="shared" ref="BN17" si="228">+BN18+BN66</f>
        <v>0</v>
      </c>
    </row>
    <row r="18" spans="1:66" s="103" customFormat="1" x14ac:dyDescent="0.3">
      <c r="A18" s="53" t="s">
        <v>328</v>
      </c>
      <c r="B18" s="85">
        <f>+B19+B24+B30+B35+B41+B45+B50+B54+B63</f>
        <v>65563868000</v>
      </c>
      <c r="C18" s="85">
        <f>+C19+C24+C30+C35+C41+C45+C50+C54+C63</f>
        <v>60511299113.439995</v>
      </c>
      <c r="D18" s="82">
        <f t="shared" si="39"/>
        <v>5052568886.5600052</v>
      </c>
      <c r="E18" s="82">
        <f t="shared" si="40"/>
        <v>0.92293668691786146</v>
      </c>
      <c r="F18" s="85">
        <f>+F19+F24+F30+F35+F41+F45+F50+F54+F63</f>
        <v>0</v>
      </c>
      <c r="G18" s="11">
        <f t="shared" si="41"/>
        <v>0</v>
      </c>
      <c r="H18" s="85">
        <f>+H19+H24+H30+H35+H41+H45+H50+H54+H63</f>
        <v>0</v>
      </c>
      <c r="I18" s="85">
        <f t="shared" ref="I18:AB18" si="229">+I19+I24+I30+I35+I41+I45+I50+I54+I63</f>
        <v>0</v>
      </c>
      <c r="J18" s="85">
        <f t="shared" si="229"/>
        <v>0</v>
      </c>
      <c r="K18" s="85">
        <f t="shared" si="229"/>
        <v>0</v>
      </c>
      <c r="L18" s="85">
        <f t="shared" si="229"/>
        <v>0</v>
      </c>
      <c r="M18" s="85">
        <f t="shared" si="229"/>
        <v>0</v>
      </c>
      <c r="N18" s="85">
        <f t="shared" si="229"/>
        <v>0</v>
      </c>
      <c r="O18" s="85">
        <f t="shared" si="229"/>
        <v>0</v>
      </c>
      <c r="P18" s="85">
        <f t="shared" si="229"/>
        <v>0</v>
      </c>
      <c r="Q18" s="85">
        <f t="shared" si="229"/>
        <v>0</v>
      </c>
      <c r="R18" s="85">
        <f t="shared" si="229"/>
        <v>0</v>
      </c>
      <c r="S18" s="85">
        <f t="shared" si="229"/>
        <v>0</v>
      </c>
      <c r="T18" s="85">
        <f t="shared" si="229"/>
        <v>0</v>
      </c>
      <c r="U18" s="85">
        <f t="shared" si="229"/>
        <v>0</v>
      </c>
      <c r="V18" s="85">
        <f t="shared" si="229"/>
        <v>0</v>
      </c>
      <c r="W18" s="85">
        <f t="shared" si="229"/>
        <v>0</v>
      </c>
      <c r="X18" s="85">
        <f t="shared" si="229"/>
        <v>0</v>
      </c>
      <c r="Y18" s="85">
        <f t="shared" si="229"/>
        <v>0</v>
      </c>
      <c r="Z18" s="85">
        <f t="shared" si="229"/>
        <v>0</v>
      </c>
      <c r="AA18" s="11">
        <f t="shared" si="1"/>
        <v>0</v>
      </c>
      <c r="AB18" s="85">
        <f t="shared" si="229"/>
        <v>0</v>
      </c>
      <c r="AC18" s="85">
        <f t="shared" ref="AC18" si="230">+AC19+AC24+AC30+AC35+AC41+AC45+AC50+AC54+AC63</f>
        <v>0</v>
      </c>
      <c r="AD18" s="85">
        <f t="shared" ref="AD18" si="231">+AD19+AD24+AD30+AD35+AD41+AD45+AD50+AD54+AD63</f>
        <v>0</v>
      </c>
      <c r="AE18" s="85">
        <f t="shared" ref="AE18" si="232">+AE19+AE24+AE30+AE35+AE41+AE45+AE50+AE54+AE63</f>
        <v>0</v>
      </c>
      <c r="AF18" s="85">
        <f t="shared" ref="AF18" si="233">+AF19+AF24+AF30+AF35+AF41+AF45+AF50+AF54+AF63</f>
        <v>0</v>
      </c>
      <c r="AG18" s="85">
        <f t="shared" ref="AG18" si="234">+AG19+AG24+AG30+AG35+AG41+AG45+AG50+AG54+AG63</f>
        <v>0</v>
      </c>
      <c r="AH18" s="85">
        <f t="shared" ref="AH18" si="235">+AH19+AH24+AH30+AH35+AH41+AH45+AH50+AH54+AH63</f>
        <v>0</v>
      </c>
      <c r="AI18" s="85">
        <f t="shared" ref="AI18" si="236">+AI19+AI24+AI30+AI35+AI41+AI45+AI50+AI54+AI63</f>
        <v>0</v>
      </c>
      <c r="AJ18" s="85">
        <f t="shared" ref="AJ18" si="237">+AJ19+AJ24+AJ30+AJ35+AJ41+AJ45+AJ50+AJ54+AJ63</f>
        <v>0</v>
      </c>
      <c r="AK18" s="85">
        <f t="shared" ref="AK18" si="238">+AK19+AK24+AK30+AK35+AK41+AK45+AK50+AK54+AK63</f>
        <v>0</v>
      </c>
      <c r="AL18" s="85">
        <f t="shared" ref="AL18" si="239">+AL19+AL24+AL30+AL35+AL41+AL45+AL50+AL54+AL63</f>
        <v>0</v>
      </c>
      <c r="AM18" s="85">
        <f t="shared" ref="AM18" si="240">+AM19+AM24+AM30+AM35+AM41+AM45+AM50+AM54+AM63</f>
        <v>0</v>
      </c>
      <c r="AN18" s="85">
        <f t="shared" ref="AN18:AP18" si="241">+AN19+AN24+AN30+AN35+AN41+AN45+AN50+AN54+AN63</f>
        <v>0</v>
      </c>
      <c r="AO18" s="11">
        <f t="shared" si="14"/>
        <v>0</v>
      </c>
      <c r="AP18" s="85">
        <f t="shared" si="241"/>
        <v>0</v>
      </c>
      <c r="AQ18" s="85">
        <f t="shared" ref="AQ18" si="242">+AQ19+AQ24+AQ30+AQ35+AQ41+AQ45+AQ50+AQ54+AQ63</f>
        <v>0</v>
      </c>
      <c r="AR18" s="85">
        <f t="shared" ref="AR18" si="243">+AR19+AR24+AR30+AR35+AR41+AR45+AR50+AR54+AR63</f>
        <v>0</v>
      </c>
      <c r="AS18" s="85">
        <f t="shared" ref="AS18" si="244">+AS19+AS24+AS30+AS35+AS41+AS45+AS50+AS54+AS63</f>
        <v>0</v>
      </c>
      <c r="AT18" s="85">
        <f t="shared" ref="AT18" si="245">+AT19+AT24+AT30+AT35+AT41+AT45+AT50+AT54+AT63</f>
        <v>0</v>
      </c>
      <c r="AU18" s="85">
        <f t="shared" ref="AU18" si="246">+AU19+AU24+AU30+AU35+AU41+AU45+AU50+AU54+AU63</f>
        <v>0</v>
      </c>
      <c r="AV18" s="85">
        <f t="shared" ref="AV18" si="247">+AV19+AV24+AV30+AV35+AV41+AV45+AV50+AV54+AV63</f>
        <v>0</v>
      </c>
      <c r="AW18" s="85">
        <f t="shared" ref="AW18" si="248">+AW19+AW24+AW30+AW35+AW41+AW45+AW50+AW54+AW63</f>
        <v>0</v>
      </c>
      <c r="AX18" s="85">
        <f t="shared" ref="AX18" si="249">+AX19+AX24+AX30+AX35+AX41+AX45+AX50+AX54+AX63</f>
        <v>0</v>
      </c>
      <c r="AY18" s="85">
        <f t="shared" ref="AY18" si="250">+AY19+AY24+AY30+AY35+AY41+AY45+AY50+AY54+AY63</f>
        <v>0</v>
      </c>
      <c r="AZ18" s="85">
        <f t="shared" ref="AZ18" si="251">+AZ19+AZ24+AZ30+AZ35+AZ41+AZ45+AZ50+AZ54+AZ63</f>
        <v>0</v>
      </c>
      <c r="BA18" s="85">
        <f t="shared" ref="BA18" si="252">+BA19+BA24+BA30+BA35+BA41+BA45+BA50+BA54+BA63</f>
        <v>0</v>
      </c>
      <c r="BB18" s="85">
        <f t="shared" ref="BB18" si="253">+BB19+BB24+BB30+BB35+BB41+BB45+BB50+BB54+BB63</f>
        <v>0</v>
      </c>
      <c r="BC18" s="85">
        <f t="shared" ref="BC18" si="254">+BC19+BC24+BC30+BC35+BC41+BC45+BC50+BC54+BC63</f>
        <v>0</v>
      </c>
      <c r="BD18" s="85">
        <f t="shared" ref="BD18" si="255">+BD19+BD24+BD30+BD35+BD41+BD45+BD50+BD54+BD63</f>
        <v>0</v>
      </c>
      <c r="BE18" s="85">
        <f t="shared" ref="BE18" si="256">+BE19+BE24+BE30+BE35+BE41+BE45+BE50+BE54+BE63</f>
        <v>0</v>
      </c>
      <c r="BF18" s="85">
        <f t="shared" ref="BF18" si="257">+BF19+BF24+BF30+BF35+BF41+BF45+BF50+BF54+BF63</f>
        <v>0</v>
      </c>
      <c r="BG18" s="85">
        <f t="shared" ref="BG18" si="258">+BG19+BG24+BG30+BG35+BG41+BG45+BG50+BG54+BG63</f>
        <v>0</v>
      </c>
      <c r="BH18" s="85">
        <f t="shared" ref="BH18" si="259">+BH19+BH24+BH30+BH35+BH41+BH45+BH50+BH54+BH63</f>
        <v>0</v>
      </c>
      <c r="BI18" s="85">
        <f t="shared" ref="BI18" si="260">+BI19+BI24+BI30+BI35+BI41+BI45+BI50+BI54+BI63</f>
        <v>0</v>
      </c>
      <c r="BJ18" s="85">
        <f t="shared" ref="BJ18" si="261">+BJ19+BJ24+BJ30+BJ35+BJ41+BJ45+BJ50+BJ54+BJ63</f>
        <v>0</v>
      </c>
      <c r="BK18" s="85">
        <f t="shared" ref="BK18" si="262">+BK19+BK24+BK30+BK35+BK41+BK45+BK50+BK54+BK63</f>
        <v>0</v>
      </c>
      <c r="BL18" s="85">
        <f t="shared" ref="BL18" si="263">+BL19+BL24+BL30+BL35+BL41+BL45+BL50+BL54+BL63</f>
        <v>0</v>
      </c>
      <c r="BM18" s="85">
        <f t="shared" ref="BM18" si="264">+BM19+BM24+BM30+BM35+BM41+BM45+BM50+BM54+BM63</f>
        <v>0</v>
      </c>
      <c r="BN18" s="85">
        <f t="shared" ref="BN18" si="265">+BN19+BN24+BN30+BN35+BN41+BN45+BN50+BN54+BN63</f>
        <v>0</v>
      </c>
    </row>
    <row r="19" spans="1:66" s="103" customFormat="1" x14ac:dyDescent="0.3">
      <c r="A19" s="53" t="s">
        <v>329</v>
      </c>
      <c r="B19" s="82">
        <f>+B20+B21+B22+B23</f>
        <v>50193557000</v>
      </c>
      <c r="C19" s="82">
        <f>+C20+C21+C22+C23</f>
        <v>49028650937.709999</v>
      </c>
      <c r="D19" s="82">
        <f t="shared" si="39"/>
        <v>1164906062.2900009</v>
      </c>
      <c r="E19" s="82">
        <f t="shared" si="40"/>
        <v>0.9767917212503987</v>
      </c>
      <c r="F19" s="82">
        <f>+F20+F21+F22+F23</f>
        <v>0</v>
      </c>
      <c r="G19" s="11">
        <f t="shared" si="41"/>
        <v>0</v>
      </c>
      <c r="H19" s="82">
        <f>+H20+H21+H22+H23</f>
        <v>0</v>
      </c>
      <c r="I19" s="82">
        <f t="shared" ref="I19:AB19" si="266">+I20+I21+I22+I23</f>
        <v>0</v>
      </c>
      <c r="J19" s="82">
        <f t="shared" si="266"/>
        <v>0</v>
      </c>
      <c r="K19" s="82">
        <f t="shared" si="266"/>
        <v>0</v>
      </c>
      <c r="L19" s="82">
        <f t="shared" si="266"/>
        <v>0</v>
      </c>
      <c r="M19" s="82">
        <f t="shared" si="266"/>
        <v>0</v>
      </c>
      <c r="N19" s="82">
        <f t="shared" si="266"/>
        <v>0</v>
      </c>
      <c r="O19" s="82">
        <f t="shared" si="266"/>
        <v>0</v>
      </c>
      <c r="P19" s="82">
        <f t="shared" si="266"/>
        <v>0</v>
      </c>
      <c r="Q19" s="82">
        <f t="shared" si="266"/>
        <v>0</v>
      </c>
      <c r="R19" s="82">
        <f t="shared" si="266"/>
        <v>0</v>
      </c>
      <c r="S19" s="82">
        <f t="shared" si="266"/>
        <v>0</v>
      </c>
      <c r="T19" s="82">
        <f t="shared" si="266"/>
        <v>0</v>
      </c>
      <c r="U19" s="82">
        <f t="shared" si="266"/>
        <v>0</v>
      </c>
      <c r="V19" s="82">
        <f t="shared" si="266"/>
        <v>0</v>
      </c>
      <c r="W19" s="82">
        <f t="shared" si="266"/>
        <v>0</v>
      </c>
      <c r="X19" s="82">
        <f t="shared" si="266"/>
        <v>0</v>
      </c>
      <c r="Y19" s="82">
        <f t="shared" si="266"/>
        <v>0</v>
      </c>
      <c r="Z19" s="82">
        <f t="shared" si="266"/>
        <v>0</v>
      </c>
      <c r="AA19" s="11">
        <f t="shared" si="1"/>
        <v>0</v>
      </c>
      <c r="AB19" s="82">
        <f t="shared" si="266"/>
        <v>0</v>
      </c>
      <c r="AC19" s="82">
        <f t="shared" ref="AC19" si="267">+AC20+AC21+AC22+AC23</f>
        <v>0</v>
      </c>
      <c r="AD19" s="82">
        <f t="shared" ref="AD19" si="268">+AD20+AD21+AD22+AD23</f>
        <v>0</v>
      </c>
      <c r="AE19" s="82">
        <f t="shared" ref="AE19" si="269">+AE20+AE21+AE22+AE23</f>
        <v>0</v>
      </c>
      <c r="AF19" s="82">
        <f t="shared" ref="AF19" si="270">+AF20+AF21+AF22+AF23</f>
        <v>0</v>
      </c>
      <c r="AG19" s="82">
        <f t="shared" ref="AG19" si="271">+AG20+AG21+AG22+AG23</f>
        <v>0</v>
      </c>
      <c r="AH19" s="82">
        <f t="shared" ref="AH19" si="272">+AH20+AH21+AH22+AH23</f>
        <v>0</v>
      </c>
      <c r="AI19" s="82">
        <f t="shared" ref="AI19" si="273">+AI20+AI21+AI22+AI23</f>
        <v>0</v>
      </c>
      <c r="AJ19" s="82">
        <f t="shared" ref="AJ19" si="274">+AJ20+AJ21+AJ22+AJ23</f>
        <v>0</v>
      </c>
      <c r="AK19" s="82">
        <f t="shared" ref="AK19" si="275">+AK20+AK21+AK22+AK23</f>
        <v>0</v>
      </c>
      <c r="AL19" s="82">
        <f t="shared" ref="AL19" si="276">+AL20+AL21+AL22+AL23</f>
        <v>0</v>
      </c>
      <c r="AM19" s="82">
        <f t="shared" ref="AM19" si="277">+AM20+AM21+AM22+AM23</f>
        <v>0</v>
      </c>
      <c r="AN19" s="82">
        <f t="shared" ref="AN19:AP19" si="278">+AN20+AN21+AN22+AN23</f>
        <v>0</v>
      </c>
      <c r="AO19" s="11">
        <f t="shared" si="14"/>
        <v>0</v>
      </c>
      <c r="AP19" s="82">
        <f t="shared" si="278"/>
        <v>0</v>
      </c>
      <c r="AQ19" s="82">
        <f t="shared" ref="AQ19" si="279">+AQ20+AQ21+AQ22+AQ23</f>
        <v>0</v>
      </c>
      <c r="AR19" s="82">
        <f t="shared" ref="AR19" si="280">+AR20+AR21+AR22+AR23</f>
        <v>0</v>
      </c>
      <c r="AS19" s="82">
        <f t="shared" ref="AS19" si="281">+AS20+AS21+AS22+AS23</f>
        <v>0</v>
      </c>
      <c r="AT19" s="82">
        <f t="shared" ref="AT19" si="282">+AT20+AT21+AT22+AT23</f>
        <v>0</v>
      </c>
      <c r="AU19" s="82">
        <f t="shared" ref="AU19" si="283">+AU20+AU21+AU22+AU23</f>
        <v>0</v>
      </c>
      <c r="AV19" s="82">
        <f t="shared" ref="AV19" si="284">+AV20+AV21+AV22+AV23</f>
        <v>0</v>
      </c>
      <c r="AW19" s="82">
        <f t="shared" ref="AW19" si="285">+AW20+AW21+AW22+AW23</f>
        <v>0</v>
      </c>
      <c r="AX19" s="82">
        <f t="shared" ref="AX19" si="286">+AX20+AX21+AX22+AX23</f>
        <v>0</v>
      </c>
      <c r="AY19" s="82">
        <f t="shared" ref="AY19" si="287">+AY20+AY21+AY22+AY23</f>
        <v>0</v>
      </c>
      <c r="AZ19" s="82">
        <f t="shared" ref="AZ19" si="288">+AZ20+AZ21+AZ22+AZ23</f>
        <v>0</v>
      </c>
      <c r="BA19" s="82">
        <f t="shared" ref="BA19" si="289">+BA20+BA21+BA22+BA23</f>
        <v>0</v>
      </c>
      <c r="BB19" s="82">
        <f t="shared" ref="BB19" si="290">+BB20+BB21+BB22+BB23</f>
        <v>0</v>
      </c>
      <c r="BC19" s="82">
        <f t="shared" ref="BC19" si="291">+BC20+BC21+BC22+BC23</f>
        <v>0</v>
      </c>
      <c r="BD19" s="82">
        <f t="shared" ref="BD19" si="292">+BD20+BD21+BD22+BD23</f>
        <v>0</v>
      </c>
      <c r="BE19" s="82">
        <f t="shared" ref="BE19" si="293">+BE20+BE21+BE22+BE23</f>
        <v>0</v>
      </c>
      <c r="BF19" s="82">
        <f t="shared" ref="BF19" si="294">+BF20+BF21+BF22+BF23</f>
        <v>0</v>
      </c>
      <c r="BG19" s="82">
        <f t="shared" ref="BG19" si="295">+BG20+BG21+BG22+BG23</f>
        <v>0</v>
      </c>
      <c r="BH19" s="82">
        <f t="shared" ref="BH19" si="296">+BH20+BH21+BH22+BH23</f>
        <v>0</v>
      </c>
      <c r="BI19" s="82">
        <f t="shared" ref="BI19" si="297">+BI20+BI21+BI22+BI23</f>
        <v>0</v>
      </c>
      <c r="BJ19" s="82">
        <f t="shared" ref="BJ19" si="298">+BJ20+BJ21+BJ22+BJ23</f>
        <v>0</v>
      </c>
      <c r="BK19" s="82">
        <f t="shared" ref="BK19" si="299">+BK20+BK21+BK22+BK23</f>
        <v>0</v>
      </c>
      <c r="BL19" s="82">
        <f t="shared" ref="BL19" si="300">+BL20+BL21+BL22+BL23</f>
        <v>0</v>
      </c>
      <c r="BM19" s="82">
        <f t="shared" ref="BM19" si="301">+BM20+BM21+BM22+BM23</f>
        <v>0</v>
      </c>
      <c r="BN19" s="82">
        <f t="shared" ref="BN19" si="302">+BN20+BN21+BN22+BN23</f>
        <v>0</v>
      </c>
    </row>
    <row r="20" spans="1:66" x14ac:dyDescent="0.3">
      <c r="A20" s="54" t="s">
        <v>330</v>
      </c>
      <c r="B20" s="83">
        <v>38646729600</v>
      </c>
      <c r="C20" s="88">
        <v>43568017865.709999</v>
      </c>
      <c r="D20" s="82">
        <f t="shared" si="39"/>
        <v>-4921288265.7099991</v>
      </c>
      <c r="E20" s="82">
        <f t="shared" si="40"/>
        <v>1.1273403549704242</v>
      </c>
      <c r="F20" s="82">
        <f t="shared" si="79"/>
        <v>0</v>
      </c>
      <c r="G20" s="11">
        <f t="shared" si="41"/>
        <v>0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11">
        <f t="shared" si="1"/>
        <v>0</v>
      </c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11">
        <f t="shared" si="14"/>
        <v>0</v>
      </c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</row>
    <row r="21" spans="1:66" x14ac:dyDescent="0.3">
      <c r="A21" s="54" t="s">
        <v>331</v>
      </c>
      <c r="B21" s="83">
        <v>8404541400</v>
      </c>
      <c r="C21" s="88">
        <v>3669019354</v>
      </c>
      <c r="D21" s="82">
        <f t="shared" si="39"/>
        <v>4735522046</v>
      </c>
      <c r="E21" s="82">
        <f t="shared" si="40"/>
        <v>0.43655199961297114</v>
      </c>
      <c r="F21" s="82">
        <f t="shared" si="79"/>
        <v>0</v>
      </c>
      <c r="G21" s="11">
        <f t="shared" si="41"/>
        <v>0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11">
        <f t="shared" si="1"/>
        <v>0</v>
      </c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11">
        <f t="shared" si="14"/>
        <v>0</v>
      </c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</row>
    <row r="22" spans="1:66" x14ac:dyDescent="0.3">
      <c r="A22" s="54" t="s">
        <v>332</v>
      </c>
      <c r="B22" s="83">
        <v>59771400</v>
      </c>
      <c r="C22" s="88">
        <v>27216070</v>
      </c>
      <c r="D22" s="82">
        <f t="shared" si="39"/>
        <v>32555330</v>
      </c>
      <c r="E22" s="82">
        <f t="shared" si="40"/>
        <v>0.45533599681453002</v>
      </c>
      <c r="F22" s="82">
        <f t="shared" si="79"/>
        <v>0</v>
      </c>
      <c r="G22" s="11">
        <f t="shared" si="41"/>
        <v>0</v>
      </c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11">
        <f t="shared" si="1"/>
        <v>0</v>
      </c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11">
        <f t="shared" si="14"/>
        <v>0</v>
      </c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</row>
    <row r="23" spans="1:66" x14ac:dyDescent="0.3">
      <c r="A23" s="54" t="s">
        <v>333</v>
      </c>
      <c r="B23" s="83">
        <v>3082514600</v>
      </c>
      <c r="C23" s="88">
        <v>1764397648</v>
      </c>
      <c r="D23" s="82">
        <f t="shared" si="39"/>
        <v>1318116952</v>
      </c>
      <c r="E23" s="82">
        <f t="shared" si="40"/>
        <v>0.57238906443460158</v>
      </c>
      <c r="F23" s="82">
        <f t="shared" si="79"/>
        <v>0</v>
      </c>
      <c r="G23" s="11">
        <f t="shared" si="41"/>
        <v>0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11">
        <f t="shared" si="1"/>
        <v>0</v>
      </c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11">
        <f t="shared" si="14"/>
        <v>0</v>
      </c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</row>
    <row r="24" spans="1:66" s="103" customFormat="1" x14ac:dyDescent="0.3">
      <c r="A24" s="53" t="s">
        <v>334</v>
      </c>
      <c r="B24" s="82">
        <f>+B25+B26+B27+B28+B29</f>
        <v>1414778300</v>
      </c>
      <c r="C24" s="82">
        <f>+C25+C26+C27+C28+C29</f>
        <v>1401146491.3299999</v>
      </c>
      <c r="D24" s="82">
        <f t="shared" si="39"/>
        <v>13631808.670000076</v>
      </c>
      <c r="E24" s="82">
        <f t="shared" si="40"/>
        <v>0.99036470331075899</v>
      </c>
      <c r="F24" s="82">
        <f>+F25+F26+F27+F28+F29</f>
        <v>0</v>
      </c>
      <c r="G24" s="11">
        <f t="shared" si="41"/>
        <v>0</v>
      </c>
      <c r="H24" s="82">
        <f>+H25+H26+H27+H28+H29</f>
        <v>0</v>
      </c>
      <c r="I24" s="82">
        <f t="shared" ref="I24:AB24" si="303">+I25+I26+I27+I28+I29</f>
        <v>0</v>
      </c>
      <c r="J24" s="82">
        <f t="shared" si="303"/>
        <v>0</v>
      </c>
      <c r="K24" s="82">
        <f t="shared" si="303"/>
        <v>0</v>
      </c>
      <c r="L24" s="82">
        <f t="shared" si="303"/>
        <v>0</v>
      </c>
      <c r="M24" s="82">
        <f t="shared" si="303"/>
        <v>0</v>
      </c>
      <c r="N24" s="82">
        <f t="shared" si="303"/>
        <v>0</v>
      </c>
      <c r="O24" s="82">
        <f t="shared" si="303"/>
        <v>0</v>
      </c>
      <c r="P24" s="82">
        <f t="shared" si="303"/>
        <v>0</v>
      </c>
      <c r="Q24" s="82">
        <f t="shared" si="303"/>
        <v>0</v>
      </c>
      <c r="R24" s="82">
        <f t="shared" si="303"/>
        <v>0</v>
      </c>
      <c r="S24" s="82">
        <f t="shared" si="303"/>
        <v>0</v>
      </c>
      <c r="T24" s="82">
        <f t="shared" si="303"/>
        <v>0</v>
      </c>
      <c r="U24" s="82">
        <f t="shared" si="303"/>
        <v>0</v>
      </c>
      <c r="V24" s="82">
        <f t="shared" si="303"/>
        <v>0</v>
      </c>
      <c r="W24" s="82">
        <f t="shared" si="303"/>
        <v>0</v>
      </c>
      <c r="X24" s="82">
        <f t="shared" si="303"/>
        <v>0</v>
      </c>
      <c r="Y24" s="82">
        <f t="shared" si="303"/>
        <v>0</v>
      </c>
      <c r="Z24" s="82">
        <f t="shared" si="303"/>
        <v>0</v>
      </c>
      <c r="AA24" s="11">
        <f t="shared" si="1"/>
        <v>0</v>
      </c>
      <c r="AB24" s="82">
        <f t="shared" si="303"/>
        <v>0</v>
      </c>
      <c r="AC24" s="82">
        <f t="shared" ref="AC24" si="304">+AC25+AC26+AC27+AC28+AC29</f>
        <v>0</v>
      </c>
      <c r="AD24" s="82">
        <f t="shared" ref="AD24" si="305">+AD25+AD26+AD27+AD28+AD29</f>
        <v>0</v>
      </c>
      <c r="AE24" s="82">
        <f t="shared" ref="AE24" si="306">+AE25+AE26+AE27+AE28+AE29</f>
        <v>0</v>
      </c>
      <c r="AF24" s="82">
        <f t="shared" ref="AF24" si="307">+AF25+AF26+AF27+AF28+AF29</f>
        <v>0</v>
      </c>
      <c r="AG24" s="82">
        <f t="shared" ref="AG24" si="308">+AG25+AG26+AG27+AG28+AG29</f>
        <v>0</v>
      </c>
      <c r="AH24" s="82">
        <f t="shared" ref="AH24" si="309">+AH25+AH26+AH27+AH28+AH29</f>
        <v>0</v>
      </c>
      <c r="AI24" s="82">
        <f t="shared" ref="AI24" si="310">+AI25+AI26+AI27+AI28+AI29</f>
        <v>0</v>
      </c>
      <c r="AJ24" s="82">
        <f t="shared" ref="AJ24" si="311">+AJ25+AJ26+AJ27+AJ28+AJ29</f>
        <v>0</v>
      </c>
      <c r="AK24" s="82">
        <f t="shared" ref="AK24" si="312">+AK25+AK26+AK27+AK28+AK29</f>
        <v>0</v>
      </c>
      <c r="AL24" s="82">
        <f t="shared" ref="AL24" si="313">+AL25+AL26+AL27+AL28+AL29</f>
        <v>0</v>
      </c>
      <c r="AM24" s="82">
        <f t="shared" ref="AM24" si="314">+AM25+AM26+AM27+AM28+AM29</f>
        <v>0</v>
      </c>
      <c r="AN24" s="82">
        <f t="shared" ref="AN24:AP24" si="315">+AN25+AN26+AN27+AN28+AN29</f>
        <v>0</v>
      </c>
      <c r="AO24" s="11">
        <f t="shared" si="14"/>
        <v>0</v>
      </c>
      <c r="AP24" s="82">
        <f t="shared" si="315"/>
        <v>0</v>
      </c>
      <c r="AQ24" s="82">
        <f t="shared" ref="AQ24" si="316">+AQ25+AQ26+AQ27+AQ28+AQ29</f>
        <v>0</v>
      </c>
      <c r="AR24" s="82">
        <f t="shared" ref="AR24" si="317">+AR25+AR26+AR27+AR28+AR29</f>
        <v>0</v>
      </c>
      <c r="AS24" s="82">
        <f t="shared" ref="AS24" si="318">+AS25+AS26+AS27+AS28+AS29</f>
        <v>0</v>
      </c>
      <c r="AT24" s="82">
        <f t="shared" ref="AT24" si="319">+AT25+AT26+AT27+AT28+AT29</f>
        <v>0</v>
      </c>
      <c r="AU24" s="82">
        <f t="shared" ref="AU24" si="320">+AU25+AU26+AU27+AU28+AU29</f>
        <v>0</v>
      </c>
      <c r="AV24" s="82">
        <f t="shared" ref="AV24" si="321">+AV25+AV26+AV27+AV28+AV29</f>
        <v>0</v>
      </c>
      <c r="AW24" s="82">
        <f t="shared" ref="AW24" si="322">+AW25+AW26+AW27+AW28+AW29</f>
        <v>0</v>
      </c>
      <c r="AX24" s="82">
        <f t="shared" ref="AX24" si="323">+AX25+AX26+AX27+AX28+AX29</f>
        <v>0</v>
      </c>
      <c r="AY24" s="82">
        <f t="shared" ref="AY24" si="324">+AY25+AY26+AY27+AY28+AY29</f>
        <v>0</v>
      </c>
      <c r="AZ24" s="82">
        <f t="shared" ref="AZ24" si="325">+AZ25+AZ26+AZ27+AZ28+AZ29</f>
        <v>0</v>
      </c>
      <c r="BA24" s="82">
        <f t="shared" ref="BA24" si="326">+BA25+BA26+BA27+BA28+BA29</f>
        <v>0</v>
      </c>
      <c r="BB24" s="82">
        <f t="shared" ref="BB24" si="327">+BB25+BB26+BB27+BB28+BB29</f>
        <v>0</v>
      </c>
      <c r="BC24" s="82">
        <f t="shared" ref="BC24" si="328">+BC25+BC26+BC27+BC28+BC29</f>
        <v>0</v>
      </c>
      <c r="BD24" s="82">
        <f t="shared" ref="BD24" si="329">+BD25+BD26+BD27+BD28+BD29</f>
        <v>0</v>
      </c>
      <c r="BE24" s="82">
        <f t="shared" ref="BE24" si="330">+BE25+BE26+BE27+BE28+BE29</f>
        <v>0</v>
      </c>
      <c r="BF24" s="82">
        <f t="shared" ref="BF24" si="331">+BF25+BF26+BF27+BF28+BF29</f>
        <v>0</v>
      </c>
      <c r="BG24" s="82">
        <f t="shared" ref="BG24" si="332">+BG25+BG26+BG27+BG28+BG29</f>
        <v>0</v>
      </c>
      <c r="BH24" s="82">
        <f t="shared" ref="BH24" si="333">+BH25+BH26+BH27+BH28+BH29</f>
        <v>0</v>
      </c>
      <c r="BI24" s="82">
        <f t="shared" ref="BI24" si="334">+BI25+BI26+BI27+BI28+BI29</f>
        <v>0</v>
      </c>
      <c r="BJ24" s="82">
        <f t="shared" ref="BJ24" si="335">+BJ25+BJ26+BJ27+BJ28+BJ29</f>
        <v>0</v>
      </c>
      <c r="BK24" s="82">
        <f t="shared" ref="BK24" si="336">+BK25+BK26+BK27+BK28+BK29</f>
        <v>0</v>
      </c>
      <c r="BL24" s="82">
        <f t="shared" ref="BL24" si="337">+BL25+BL26+BL27+BL28+BL29</f>
        <v>0</v>
      </c>
      <c r="BM24" s="82">
        <f t="shared" ref="BM24" si="338">+BM25+BM26+BM27+BM28+BM29</f>
        <v>0</v>
      </c>
      <c r="BN24" s="82">
        <f t="shared" ref="BN24" si="339">+BN25+BN26+BN27+BN28+BN29</f>
        <v>0</v>
      </c>
    </row>
    <row r="25" spans="1:66" x14ac:dyDescent="0.3">
      <c r="A25" s="54" t="s">
        <v>335</v>
      </c>
      <c r="B25" s="83">
        <v>91830800</v>
      </c>
      <c r="C25" s="88"/>
      <c r="D25" s="82">
        <f t="shared" si="39"/>
        <v>91830800</v>
      </c>
      <c r="E25" s="82">
        <f t="shared" si="40"/>
        <v>0</v>
      </c>
      <c r="F25" s="82">
        <f t="shared" si="79"/>
        <v>0</v>
      </c>
      <c r="G25" s="11">
        <f t="shared" si="41"/>
        <v>0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11">
        <f t="shared" si="1"/>
        <v>0</v>
      </c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11">
        <f t="shared" si="14"/>
        <v>0</v>
      </c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</row>
    <row r="26" spans="1:66" x14ac:dyDescent="0.3">
      <c r="A26" s="54" t="s">
        <v>336</v>
      </c>
      <c r="B26" s="83">
        <v>9999600</v>
      </c>
      <c r="C26" s="88"/>
      <c r="D26" s="82">
        <f t="shared" si="39"/>
        <v>9999600</v>
      </c>
      <c r="E26" s="82">
        <f t="shared" si="40"/>
        <v>0</v>
      </c>
      <c r="F26" s="82">
        <f t="shared" si="79"/>
        <v>0</v>
      </c>
      <c r="G26" s="11">
        <f t="shared" si="41"/>
        <v>0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11">
        <f t="shared" si="1"/>
        <v>0</v>
      </c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11">
        <f t="shared" si="14"/>
        <v>0</v>
      </c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</row>
    <row r="27" spans="1:66" x14ac:dyDescent="0.3">
      <c r="A27" s="54" t="s">
        <v>337</v>
      </c>
      <c r="B27" s="83">
        <v>12508800.000000002</v>
      </c>
      <c r="C27" s="88"/>
      <c r="D27" s="82">
        <f t="shared" si="39"/>
        <v>12508800.000000002</v>
      </c>
      <c r="E27" s="82">
        <f t="shared" si="40"/>
        <v>0</v>
      </c>
      <c r="F27" s="82">
        <f t="shared" si="79"/>
        <v>0</v>
      </c>
      <c r="G27" s="11">
        <f t="shared" si="41"/>
        <v>0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11">
        <f t="shared" si="1"/>
        <v>0</v>
      </c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11">
        <f t="shared" si="14"/>
        <v>0</v>
      </c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</row>
    <row r="28" spans="1:66" x14ac:dyDescent="0.3">
      <c r="A28" s="54" t="s">
        <v>338</v>
      </c>
      <c r="B28" s="83">
        <v>2500200</v>
      </c>
      <c r="C28" s="88"/>
      <c r="D28" s="82">
        <f t="shared" si="39"/>
        <v>2500200</v>
      </c>
      <c r="E28" s="82">
        <f t="shared" si="40"/>
        <v>0</v>
      </c>
      <c r="F28" s="82">
        <f t="shared" si="79"/>
        <v>0</v>
      </c>
      <c r="G28" s="11">
        <f t="shared" si="41"/>
        <v>0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11">
        <f t="shared" si="1"/>
        <v>0</v>
      </c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11">
        <f t="shared" si="14"/>
        <v>0</v>
      </c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</row>
    <row r="29" spans="1:66" x14ac:dyDescent="0.3">
      <c r="A29" s="54" t="s">
        <v>339</v>
      </c>
      <c r="B29" s="83">
        <v>1297938900</v>
      </c>
      <c r="C29" s="88">
        <v>1401146491.3299999</v>
      </c>
      <c r="D29" s="82">
        <f t="shared" si="39"/>
        <v>-103207591.32999992</v>
      </c>
      <c r="E29" s="82">
        <f t="shared" si="40"/>
        <v>1.0795165252617052</v>
      </c>
      <c r="F29" s="82">
        <f t="shared" si="79"/>
        <v>0</v>
      </c>
      <c r="G29" s="11">
        <f t="shared" si="41"/>
        <v>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11">
        <f t="shared" si="1"/>
        <v>0</v>
      </c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11">
        <f t="shared" si="14"/>
        <v>0</v>
      </c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66" s="103" customFormat="1" x14ac:dyDescent="0.3">
      <c r="A30" s="53" t="s">
        <v>340</v>
      </c>
      <c r="B30" s="82">
        <f>+B31+B32+B33+B34</f>
        <v>2406622000</v>
      </c>
      <c r="C30" s="82">
        <f>+C31+C32+C33+C34</f>
        <v>1737480356.1000001</v>
      </c>
      <c r="D30" s="82">
        <f t="shared" si="39"/>
        <v>669141643.89999986</v>
      </c>
      <c r="E30" s="82">
        <f t="shared" si="40"/>
        <v>0.72195814552513859</v>
      </c>
      <c r="F30" s="82">
        <f>+F31+F32+F33+F34</f>
        <v>0</v>
      </c>
      <c r="G30" s="11">
        <f t="shared" si="41"/>
        <v>0</v>
      </c>
      <c r="H30" s="82">
        <f>+H31+H32+H33+H34</f>
        <v>0</v>
      </c>
      <c r="I30" s="82">
        <f t="shared" ref="I30:AB30" si="340">+I31+I32+I33+I34</f>
        <v>0</v>
      </c>
      <c r="J30" s="82">
        <f t="shared" si="340"/>
        <v>0</v>
      </c>
      <c r="K30" s="82">
        <f t="shared" si="340"/>
        <v>0</v>
      </c>
      <c r="L30" s="82">
        <f t="shared" si="340"/>
        <v>0</v>
      </c>
      <c r="M30" s="82">
        <f t="shared" si="340"/>
        <v>0</v>
      </c>
      <c r="N30" s="82">
        <f t="shared" si="340"/>
        <v>0</v>
      </c>
      <c r="O30" s="82">
        <f t="shared" si="340"/>
        <v>0</v>
      </c>
      <c r="P30" s="82">
        <f t="shared" si="340"/>
        <v>0</v>
      </c>
      <c r="Q30" s="82">
        <f t="shared" si="340"/>
        <v>0</v>
      </c>
      <c r="R30" s="82">
        <f t="shared" si="340"/>
        <v>0</v>
      </c>
      <c r="S30" s="82">
        <f t="shared" si="340"/>
        <v>0</v>
      </c>
      <c r="T30" s="82">
        <f t="shared" si="340"/>
        <v>0</v>
      </c>
      <c r="U30" s="82">
        <f t="shared" si="340"/>
        <v>0</v>
      </c>
      <c r="V30" s="82">
        <f t="shared" si="340"/>
        <v>0</v>
      </c>
      <c r="W30" s="82">
        <f t="shared" si="340"/>
        <v>0</v>
      </c>
      <c r="X30" s="82">
        <f t="shared" si="340"/>
        <v>0</v>
      </c>
      <c r="Y30" s="82">
        <f t="shared" si="340"/>
        <v>0</v>
      </c>
      <c r="Z30" s="82">
        <f t="shared" si="340"/>
        <v>0</v>
      </c>
      <c r="AA30" s="11">
        <f t="shared" si="1"/>
        <v>0</v>
      </c>
      <c r="AB30" s="82">
        <f t="shared" si="340"/>
        <v>0</v>
      </c>
      <c r="AC30" s="82">
        <f t="shared" ref="AC30" si="341">+AC31+AC32+AC33+AC34</f>
        <v>0</v>
      </c>
      <c r="AD30" s="82">
        <f t="shared" ref="AD30" si="342">+AD31+AD32+AD33+AD34</f>
        <v>0</v>
      </c>
      <c r="AE30" s="82">
        <f t="shared" ref="AE30" si="343">+AE31+AE32+AE33+AE34</f>
        <v>0</v>
      </c>
      <c r="AF30" s="82">
        <f t="shared" ref="AF30" si="344">+AF31+AF32+AF33+AF34</f>
        <v>0</v>
      </c>
      <c r="AG30" s="82">
        <f t="shared" ref="AG30" si="345">+AG31+AG32+AG33+AG34</f>
        <v>0</v>
      </c>
      <c r="AH30" s="82">
        <f t="shared" ref="AH30" si="346">+AH31+AH32+AH33+AH34</f>
        <v>0</v>
      </c>
      <c r="AI30" s="82">
        <f t="shared" ref="AI30" si="347">+AI31+AI32+AI33+AI34</f>
        <v>0</v>
      </c>
      <c r="AJ30" s="82">
        <f t="shared" ref="AJ30" si="348">+AJ31+AJ32+AJ33+AJ34</f>
        <v>0</v>
      </c>
      <c r="AK30" s="82">
        <f t="shared" ref="AK30" si="349">+AK31+AK32+AK33+AK34</f>
        <v>0</v>
      </c>
      <c r="AL30" s="82">
        <f t="shared" ref="AL30" si="350">+AL31+AL32+AL33+AL34</f>
        <v>0</v>
      </c>
      <c r="AM30" s="82">
        <f t="shared" ref="AM30" si="351">+AM31+AM32+AM33+AM34</f>
        <v>0</v>
      </c>
      <c r="AN30" s="82">
        <f t="shared" ref="AN30:AP30" si="352">+AN31+AN32+AN33+AN34</f>
        <v>0</v>
      </c>
      <c r="AO30" s="11">
        <f t="shared" si="14"/>
        <v>0</v>
      </c>
      <c r="AP30" s="82">
        <f t="shared" si="352"/>
        <v>0</v>
      </c>
      <c r="AQ30" s="82">
        <f t="shared" ref="AQ30" si="353">+AQ31+AQ32+AQ33+AQ34</f>
        <v>0</v>
      </c>
      <c r="AR30" s="82">
        <f t="shared" ref="AR30" si="354">+AR31+AR32+AR33+AR34</f>
        <v>0</v>
      </c>
      <c r="AS30" s="82">
        <f t="shared" ref="AS30" si="355">+AS31+AS32+AS33+AS34</f>
        <v>0</v>
      </c>
      <c r="AT30" s="82">
        <f t="shared" ref="AT30" si="356">+AT31+AT32+AT33+AT34</f>
        <v>0</v>
      </c>
      <c r="AU30" s="82">
        <f t="shared" ref="AU30" si="357">+AU31+AU32+AU33+AU34</f>
        <v>0</v>
      </c>
      <c r="AV30" s="82">
        <f t="shared" ref="AV30" si="358">+AV31+AV32+AV33+AV34</f>
        <v>0</v>
      </c>
      <c r="AW30" s="82">
        <f t="shared" ref="AW30" si="359">+AW31+AW32+AW33+AW34</f>
        <v>0</v>
      </c>
      <c r="AX30" s="82">
        <f t="shared" ref="AX30" si="360">+AX31+AX32+AX33+AX34</f>
        <v>0</v>
      </c>
      <c r="AY30" s="82">
        <f t="shared" ref="AY30" si="361">+AY31+AY32+AY33+AY34</f>
        <v>0</v>
      </c>
      <c r="AZ30" s="82">
        <f t="shared" ref="AZ30" si="362">+AZ31+AZ32+AZ33+AZ34</f>
        <v>0</v>
      </c>
      <c r="BA30" s="82">
        <f t="shared" ref="BA30" si="363">+BA31+BA32+BA33+BA34</f>
        <v>0</v>
      </c>
      <c r="BB30" s="82">
        <f t="shared" ref="BB30" si="364">+BB31+BB32+BB33+BB34</f>
        <v>0</v>
      </c>
      <c r="BC30" s="82">
        <f t="shared" ref="BC30" si="365">+BC31+BC32+BC33+BC34</f>
        <v>0</v>
      </c>
      <c r="BD30" s="82">
        <f t="shared" ref="BD30" si="366">+BD31+BD32+BD33+BD34</f>
        <v>0</v>
      </c>
      <c r="BE30" s="82">
        <f t="shared" ref="BE30" si="367">+BE31+BE32+BE33+BE34</f>
        <v>0</v>
      </c>
      <c r="BF30" s="82">
        <f t="shared" ref="BF30" si="368">+BF31+BF32+BF33+BF34</f>
        <v>0</v>
      </c>
      <c r="BG30" s="82">
        <f t="shared" ref="BG30" si="369">+BG31+BG32+BG33+BG34</f>
        <v>0</v>
      </c>
      <c r="BH30" s="82">
        <f t="shared" ref="BH30" si="370">+BH31+BH32+BH33+BH34</f>
        <v>0</v>
      </c>
      <c r="BI30" s="82">
        <f t="shared" ref="BI30" si="371">+BI31+BI32+BI33+BI34</f>
        <v>0</v>
      </c>
      <c r="BJ30" s="82">
        <f t="shared" ref="BJ30" si="372">+BJ31+BJ32+BJ33+BJ34</f>
        <v>0</v>
      </c>
      <c r="BK30" s="82">
        <f t="shared" ref="BK30" si="373">+BK31+BK32+BK33+BK34</f>
        <v>0</v>
      </c>
      <c r="BL30" s="82">
        <f t="shared" ref="BL30" si="374">+BL31+BL32+BL33+BL34</f>
        <v>0</v>
      </c>
      <c r="BM30" s="82">
        <f t="shared" ref="BM30" si="375">+BM31+BM32+BM33+BM34</f>
        <v>0</v>
      </c>
      <c r="BN30" s="82">
        <f t="shared" ref="BN30" si="376">+BN31+BN32+BN33+BN34</f>
        <v>0</v>
      </c>
    </row>
    <row r="31" spans="1:66" x14ac:dyDescent="0.3">
      <c r="A31" s="54" t="s">
        <v>341</v>
      </c>
      <c r="B31" s="83">
        <v>674415000.00000012</v>
      </c>
      <c r="C31" s="88">
        <v>506847971.93000001</v>
      </c>
      <c r="D31" s="82">
        <f t="shared" si="39"/>
        <v>167567028.07000011</v>
      </c>
      <c r="E31" s="82">
        <f t="shared" si="40"/>
        <v>0.75153721659512307</v>
      </c>
      <c r="F31" s="82">
        <f t="shared" si="79"/>
        <v>0</v>
      </c>
      <c r="G31" s="11">
        <f t="shared" si="41"/>
        <v>0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11">
        <f t="shared" si="1"/>
        <v>0</v>
      </c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11">
        <f t="shared" si="14"/>
        <v>0</v>
      </c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66" x14ac:dyDescent="0.3">
      <c r="A32" s="54" t="s">
        <v>342</v>
      </c>
      <c r="B32" s="83">
        <v>1493826000</v>
      </c>
      <c r="C32" s="88">
        <v>1020197608.46</v>
      </c>
      <c r="D32" s="82">
        <f t="shared" si="39"/>
        <v>473628391.53999996</v>
      </c>
      <c r="E32" s="82">
        <f t="shared" si="40"/>
        <v>0.68294273125517968</v>
      </c>
      <c r="F32" s="82">
        <f t="shared" si="79"/>
        <v>0</v>
      </c>
      <c r="G32" s="11">
        <f t="shared" si="41"/>
        <v>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11">
        <f t="shared" si="1"/>
        <v>0</v>
      </c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11">
        <f t="shared" si="14"/>
        <v>0</v>
      </c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</row>
    <row r="33" spans="1:66" x14ac:dyDescent="0.3">
      <c r="A33" s="54" t="s">
        <v>343</v>
      </c>
      <c r="B33" s="83">
        <v>196174000</v>
      </c>
      <c r="C33" s="88">
        <v>166030445.21000001</v>
      </c>
      <c r="D33" s="82">
        <f t="shared" si="39"/>
        <v>30143554.789999992</v>
      </c>
      <c r="E33" s="82">
        <f t="shared" si="40"/>
        <v>0.84634276310826106</v>
      </c>
      <c r="F33" s="82">
        <f t="shared" si="79"/>
        <v>0</v>
      </c>
      <c r="G33" s="11">
        <f t="shared" si="41"/>
        <v>0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11">
        <f t="shared" si="1"/>
        <v>0</v>
      </c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11">
        <f t="shared" si="14"/>
        <v>0</v>
      </c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</row>
    <row r="34" spans="1:66" x14ac:dyDescent="0.3">
      <c r="A34" s="54" t="s">
        <v>344</v>
      </c>
      <c r="B34" s="83">
        <v>42207000</v>
      </c>
      <c r="C34" s="88">
        <v>44404330.5</v>
      </c>
      <c r="D34" s="82">
        <f t="shared" si="39"/>
        <v>-2197330.5</v>
      </c>
      <c r="E34" s="82">
        <f t="shared" si="40"/>
        <v>1.0520608074490014</v>
      </c>
      <c r="F34" s="82">
        <f t="shared" si="79"/>
        <v>0</v>
      </c>
      <c r="G34" s="11">
        <f t="shared" si="41"/>
        <v>0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11">
        <f t="shared" si="1"/>
        <v>0</v>
      </c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11">
        <f t="shared" si="14"/>
        <v>0</v>
      </c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</row>
    <row r="35" spans="1:66" s="103" customFormat="1" x14ac:dyDescent="0.3">
      <c r="A35" s="53" t="s">
        <v>345</v>
      </c>
      <c r="B35" s="82">
        <f>+B36+B37+B38+B39+B40</f>
        <v>3152522200.0000005</v>
      </c>
      <c r="C35" s="82">
        <f>+C36+C37+C38+C39+C40</f>
        <v>2840760383.04</v>
      </c>
      <c r="D35" s="82">
        <f t="shared" si="39"/>
        <v>311761816.96000051</v>
      </c>
      <c r="E35" s="82">
        <f t="shared" si="40"/>
        <v>0.9011071779415224</v>
      </c>
      <c r="F35" s="82">
        <f>+F36+F37+F38+F39+F40</f>
        <v>0</v>
      </c>
      <c r="G35" s="11">
        <f t="shared" si="41"/>
        <v>0</v>
      </c>
      <c r="H35" s="82">
        <f>+H36+H37+H38+H39+H40</f>
        <v>0</v>
      </c>
      <c r="I35" s="82">
        <f t="shared" ref="I35:AB35" si="377">+I36+I37+I38+I39+I40</f>
        <v>0</v>
      </c>
      <c r="J35" s="82">
        <f t="shared" si="377"/>
        <v>0</v>
      </c>
      <c r="K35" s="82">
        <f t="shared" si="377"/>
        <v>0</v>
      </c>
      <c r="L35" s="82">
        <f t="shared" si="377"/>
        <v>0</v>
      </c>
      <c r="M35" s="82">
        <f t="shared" si="377"/>
        <v>0</v>
      </c>
      <c r="N35" s="82">
        <f t="shared" si="377"/>
        <v>0</v>
      </c>
      <c r="O35" s="82">
        <f t="shared" si="377"/>
        <v>0</v>
      </c>
      <c r="P35" s="82">
        <f t="shared" si="377"/>
        <v>0</v>
      </c>
      <c r="Q35" s="82">
        <f t="shared" si="377"/>
        <v>0</v>
      </c>
      <c r="R35" s="82">
        <f t="shared" si="377"/>
        <v>0</v>
      </c>
      <c r="S35" s="82">
        <f t="shared" si="377"/>
        <v>0</v>
      </c>
      <c r="T35" s="82">
        <f t="shared" si="377"/>
        <v>0</v>
      </c>
      <c r="U35" s="82">
        <f t="shared" si="377"/>
        <v>0</v>
      </c>
      <c r="V35" s="82">
        <f t="shared" si="377"/>
        <v>0</v>
      </c>
      <c r="W35" s="82">
        <f t="shared" si="377"/>
        <v>0</v>
      </c>
      <c r="X35" s="82">
        <f t="shared" si="377"/>
        <v>0</v>
      </c>
      <c r="Y35" s="82">
        <f t="shared" si="377"/>
        <v>0</v>
      </c>
      <c r="Z35" s="82">
        <f t="shared" si="377"/>
        <v>0</v>
      </c>
      <c r="AA35" s="11">
        <f t="shared" si="1"/>
        <v>0</v>
      </c>
      <c r="AB35" s="82">
        <f t="shared" si="377"/>
        <v>0</v>
      </c>
      <c r="AC35" s="82">
        <f t="shared" ref="AC35" si="378">+AC36+AC37+AC38+AC39+AC40</f>
        <v>0</v>
      </c>
      <c r="AD35" s="82">
        <f t="shared" ref="AD35" si="379">+AD36+AD37+AD38+AD39+AD40</f>
        <v>0</v>
      </c>
      <c r="AE35" s="82">
        <f t="shared" ref="AE35" si="380">+AE36+AE37+AE38+AE39+AE40</f>
        <v>0</v>
      </c>
      <c r="AF35" s="82">
        <f t="shared" ref="AF35" si="381">+AF36+AF37+AF38+AF39+AF40</f>
        <v>0</v>
      </c>
      <c r="AG35" s="82">
        <f t="shared" ref="AG35" si="382">+AG36+AG37+AG38+AG39+AG40</f>
        <v>0</v>
      </c>
      <c r="AH35" s="82">
        <f t="shared" ref="AH35" si="383">+AH36+AH37+AH38+AH39+AH40</f>
        <v>0</v>
      </c>
      <c r="AI35" s="82">
        <f t="shared" ref="AI35" si="384">+AI36+AI37+AI38+AI39+AI40</f>
        <v>0</v>
      </c>
      <c r="AJ35" s="82">
        <f t="shared" ref="AJ35" si="385">+AJ36+AJ37+AJ38+AJ39+AJ40</f>
        <v>0</v>
      </c>
      <c r="AK35" s="82">
        <f t="shared" ref="AK35" si="386">+AK36+AK37+AK38+AK39+AK40</f>
        <v>0</v>
      </c>
      <c r="AL35" s="82">
        <f t="shared" ref="AL35" si="387">+AL36+AL37+AL38+AL39+AL40</f>
        <v>0</v>
      </c>
      <c r="AM35" s="82">
        <f t="shared" ref="AM35" si="388">+AM36+AM37+AM38+AM39+AM40</f>
        <v>0</v>
      </c>
      <c r="AN35" s="82">
        <f t="shared" ref="AN35:AP35" si="389">+AN36+AN37+AN38+AN39+AN40</f>
        <v>0</v>
      </c>
      <c r="AO35" s="11">
        <f t="shared" si="14"/>
        <v>0</v>
      </c>
      <c r="AP35" s="82">
        <f t="shared" si="389"/>
        <v>0</v>
      </c>
      <c r="AQ35" s="82">
        <f t="shared" ref="AQ35" si="390">+AQ36+AQ37+AQ38+AQ39+AQ40</f>
        <v>0</v>
      </c>
      <c r="AR35" s="82">
        <f t="shared" ref="AR35" si="391">+AR36+AR37+AR38+AR39+AR40</f>
        <v>0</v>
      </c>
      <c r="AS35" s="82">
        <f t="shared" ref="AS35" si="392">+AS36+AS37+AS38+AS39+AS40</f>
        <v>0</v>
      </c>
      <c r="AT35" s="82">
        <f t="shared" ref="AT35" si="393">+AT36+AT37+AT38+AT39+AT40</f>
        <v>0</v>
      </c>
      <c r="AU35" s="82">
        <f t="shared" ref="AU35" si="394">+AU36+AU37+AU38+AU39+AU40</f>
        <v>0</v>
      </c>
      <c r="AV35" s="82">
        <f t="shared" ref="AV35" si="395">+AV36+AV37+AV38+AV39+AV40</f>
        <v>0</v>
      </c>
      <c r="AW35" s="82">
        <f t="shared" ref="AW35" si="396">+AW36+AW37+AW38+AW39+AW40</f>
        <v>0</v>
      </c>
      <c r="AX35" s="82">
        <f t="shared" ref="AX35" si="397">+AX36+AX37+AX38+AX39+AX40</f>
        <v>0</v>
      </c>
      <c r="AY35" s="82">
        <f t="shared" ref="AY35" si="398">+AY36+AY37+AY38+AY39+AY40</f>
        <v>0</v>
      </c>
      <c r="AZ35" s="82">
        <f t="shared" ref="AZ35" si="399">+AZ36+AZ37+AZ38+AZ39+AZ40</f>
        <v>0</v>
      </c>
      <c r="BA35" s="82">
        <f t="shared" ref="BA35" si="400">+BA36+BA37+BA38+BA39+BA40</f>
        <v>0</v>
      </c>
      <c r="BB35" s="82">
        <f t="shared" ref="BB35" si="401">+BB36+BB37+BB38+BB39+BB40</f>
        <v>0</v>
      </c>
      <c r="BC35" s="82">
        <f t="shared" ref="BC35" si="402">+BC36+BC37+BC38+BC39+BC40</f>
        <v>0</v>
      </c>
      <c r="BD35" s="82">
        <f t="shared" ref="BD35" si="403">+BD36+BD37+BD38+BD39+BD40</f>
        <v>0</v>
      </c>
      <c r="BE35" s="82">
        <f t="shared" ref="BE35" si="404">+BE36+BE37+BE38+BE39+BE40</f>
        <v>0</v>
      </c>
      <c r="BF35" s="82">
        <f t="shared" ref="BF35" si="405">+BF36+BF37+BF38+BF39+BF40</f>
        <v>0</v>
      </c>
      <c r="BG35" s="82">
        <f t="shared" ref="BG35" si="406">+BG36+BG37+BG38+BG39+BG40</f>
        <v>0</v>
      </c>
      <c r="BH35" s="82">
        <f t="shared" ref="BH35" si="407">+BH36+BH37+BH38+BH39+BH40</f>
        <v>0</v>
      </c>
      <c r="BI35" s="82">
        <f t="shared" ref="BI35" si="408">+BI36+BI37+BI38+BI39+BI40</f>
        <v>0</v>
      </c>
      <c r="BJ35" s="82">
        <f t="shared" ref="BJ35" si="409">+BJ36+BJ37+BJ38+BJ39+BJ40</f>
        <v>0</v>
      </c>
      <c r="BK35" s="82">
        <f t="shared" ref="BK35" si="410">+BK36+BK37+BK38+BK39+BK40</f>
        <v>0</v>
      </c>
      <c r="BL35" s="82">
        <f t="shared" ref="BL35" si="411">+BL36+BL37+BL38+BL39+BL40</f>
        <v>0</v>
      </c>
      <c r="BM35" s="82">
        <f t="shared" ref="BM35" si="412">+BM36+BM37+BM38+BM39+BM40</f>
        <v>0</v>
      </c>
      <c r="BN35" s="82">
        <f t="shared" ref="BN35" si="413">+BN36+BN37+BN38+BN39+BN40</f>
        <v>0</v>
      </c>
    </row>
    <row r="36" spans="1:66" x14ac:dyDescent="0.3">
      <c r="A36" s="54" t="s">
        <v>346</v>
      </c>
      <c r="B36" s="83">
        <v>380013199.99999994</v>
      </c>
      <c r="C36" s="88">
        <v>348718784.81999999</v>
      </c>
      <c r="D36" s="82">
        <f t="shared" si="39"/>
        <v>31294415.179999948</v>
      </c>
      <c r="E36" s="82">
        <f t="shared" si="40"/>
        <v>0.91764913645104973</v>
      </c>
      <c r="F36" s="82">
        <f t="shared" si="79"/>
        <v>0</v>
      </c>
      <c r="G36" s="11">
        <f t="shared" si="41"/>
        <v>0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11">
        <f t="shared" si="1"/>
        <v>0</v>
      </c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11">
        <f t="shared" si="14"/>
        <v>0</v>
      </c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</row>
    <row r="37" spans="1:66" x14ac:dyDescent="0.3">
      <c r="A37" s="54" t="s">
        <v>347</v>
      </c>
      <c r="B37" s="83">
        <v>2415113300.0000005</v>
      </c>
      <c r="C37" s="88">
        <v>2186931129</v>
      </c>
      <c r="D37" s="82">
        <f t="shared" si="39"/>
        <v>228182171.00000048</v>
      </c>
      <c r="E37" s="82">
        <f t="shared" si="40"/>
        <v>0.90551906156949225</v>
      </c>
      <c r="F37" s="82">
        <f t="shared" si="79"/>
        <v>0</v>
      </c>
      <c r="G37" s="11">
        <f t="shared" si="41"/>
        <v>0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11">
        <f t="shared" si="1"/>
        <v>0</v>
      </c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11">
        <f t="shared" si="14"/>
        <v>0</v>
      </c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</row>
    <row r="38" spans="1:66" x14ac:dyDescent="0.3">
      <c r="A38" s="54" t="s">
        <v>348</v>
      </c>
      <c r="B38" s="83">
        <v>217346900</v>
      </c>
      <c r="C38" s="88">
        <v>194078795.22</v>
      </c>
      <c r="D38" s="82">
        <f t="shared" si="39"/>
        <v>23268104.780000001</v>
      </c>
      <c r="E38" s="82">
        <f t="shared" si="40"/>
        <v>0.8929448509272504</v>
      </c>
      <c r="F38" s="82">
        <f t="shared" si="79"/>
        <v>0</v>
      </c>
      <c r="G38" s="11">
        <f t="shared" si="41"/>
        <v>0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11">
        <f t="shared" si="1"/>
        <v>0</v>
      </c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11">
        <f t="shared" si="14"/>
        <v>0</v>
      </c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</row>
    <row r="39" spans="1:66" x14ac:dyDescent="0.3">
      <c r="A39" s="54" t="s">
        <v>349</v>
      </c>
      <c r="B39" s="83">
        <v>45265800</v>
      </c>
      <c r="C39" s="88">
        <v>24023530</v>
      </c>
      <c r="D39" s="82">
        <f t="shared" si="39"/>
        <v>21242270</v>
      </c>
      <c r="E39" s="82">
        <f t="shared" si="40"/>
        <v>0.53072142765619956</v>
      </c>
      <c r="F39" s="82">
        <f t="shared" si="79"/>
        <v>0</v>
      </c>
      <c r="G39" s="11">
        <f t="shared" si="41"/>
        <v>0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11">
        <f t="shared" si="1"/>
        <v>0</v>
      </c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11">
        <f t="shared" si="14"/>
        <v>0</v>
      </c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</row>
    <row r="40" spans="1:66" x14ac:dyDescent="0.3">
      <c r="A40" s="54" t="s">
        <v>350</v>
      </c>
      <c r="B40" s="83">
        <v>94783000</v>
      </c>
      <c r="C40" s="88">
        <v>87008144</v>
      </c>
      <c r="D40" s="82">
        <f t="shared" si="39"/>
        <v>7774856</v>
      </c>
      <c r="E40" s="82">
        <f t="shared" si="40"/>
        <v>0.91797204139982913</v>
      </c>
      <c r="F40" s="82">
        <f t="shared" si="79"/>
        <v>0</v>
      </c>
      <c r="G40" s="11">
        <f t="shared" si="41"/>
        <v>0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11">
        <f t="shared" si="1"/>
        <v>0</v>
      </c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11">
        <f t="shared" si="14"/>
        <v>0</v>
      </c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</row>
    <row r="41" spans="1:66" s="103" customFormat="1" x14ac:dyDescent="0.3">
      <c r="A41" s="53" t="s">
        <v>351</v>
      </c>
      <c r="B41" s="82">
        <f>+B42+B43+B44</f>
        <v>2865025500</v>
      </c>
      <c r="C41" s="82">
        <f>+C42+C43+C44</f>
        <v>2082236555.2</v>
      </c>
      <c r="D41" s="82">
        <f t="shared" si="39"/>
        <v>782788944.79999995</v>
      </c>
      <c r="E41" s="82">
        <f t="shared" si="40"/>
        <v>0.72677766923889509</v>
      </c>
      <c r="F41" s="82">
        <f>+F42+F43+F44</f>
        <v>0</v>
      </c>
      <c r="G41" s="11">
        <f t="shared" si="41"/>
        <v>0</v>
      </c>
      <c r="H41" s="82">
        <f>+H42+H43+H44</f>
        <v>0</v>
      </c>
      <c r="I41" s="82">
        <f t="shared" ref="I41:AB41" si="414">+I42+I43+I44</f>
        <v>0</v>
      </c>
      <c r="J41" s="82">
        <f t="shared" si="414"/>
        <v>0</v>
      </c>
      <c r="K41" s="82">
        <f t="shared" si="414"/>
        <v>0</v>
      </c>
      <c r="L41" s="82">
        <f t="shared" si="414"/>
        <v>0</v>
      </c>
      <c r="M41" s="82">
        <f t="shared" si="414"/>
        <v>0</v>
      </c>
      <c r="N41" s="82">
        <f t="shared" si="414"/>
        <v>0</v>
      </c>
      <c r="O41" s="82">
        <f t="shared" si="414"/>
        <v>0</v>
      </c>
      <c r="P41" s="82">
        <f t="shared" si="414"/>
        <v>0</v>
      </c>
      <c r="Q41" s="82">
        <f t="shared" si="414"/>
        <v>0</v>
      </c>
      <c r="R41" s="82">
        <f t="shared" si="414"/>
        <v>0</v>
      </c>
      <c r="S41" s="82">
        <f t="shared" si="414"/>
        <v>0</v>
      </c>
      <c r="T41" s="82">
        <f t="shared" si="414"/>
        <v>0</v>
      </c>
      <c r="U41" s="82">
        <f t="shared" si="414"/>
        <v>0</v>
      </c>
      <c r="V41" s="82">
        <f t="shared" si="414"/>
        <v>0</v>
      </c>
      <c r="W41" s="82">
        <f t="shared" si="414"/>
        <v>0</v>
      </c>
      <c r="X41" s="82">
        <f t="shared" si="414"/>
        <v>0</v>
      </c>
      <c r="Y41" s="82">
        <f t="shared" si="414"/>
        <v>0</v>
      </c>
      <c r="Z41" s="82">
        <f t="shared" si="414"/>
        <v>0</v>
      </c>
      <c r="AA41" s="11">
        <f t="shared" si="1"/>
        <v>0</v>
      </c>
      <c r="AB41" s="82">
        <f t="shared" si="414"/>
        <v>0</v>
      </c>
      <c r="AC41" s="82">
        <f t="shared" ref="AC41" si="415">+AC42+AC43+AC44</f>
        <v>0</v>
      </c>
      <c r="AD41" s="82">
        <f t="shared" ref="AD41" si="416">+AD42+AD43+AD44</f>
        <v>0</v>
      </c>
      <c r="AE41" s="82">
        <f t="shared" ref="AE41" si="417">+AE42+AE43+AE44</f>
        <v>0</v>
      </c>
      <c r="AF41" s="82">
        <f t="shared" ref="AF41" si="418">+AF42+AF43+AF44</f>
        <v>0</v>
      </c>
      <c r="AG41" s="82">
        <f t="shared" ref="AG41" si="419">+AG42+AG43+AG44</f>
        <v>0</v>
      </c>
      <c r="AH41" s="82">
        <f t="shared" ref="AH41" si="420">+AH42+AH43+AH44</f>
        <v>0</v>
      </c>
      <c r="AI41" s="82">
        <f t="shared" ref="AI41" si="421">+AI42+AI43+AI44</f>
        <v>0</v>
      </c>
      <c r="AJ41" s="82">
        <f t="shared" ref="AJ41" si="422">+AJ42+AJ43+AJ44</f>
        <v>0</v>
      </c>
      <c r="AK41" s="82">
        <f t="shared" ref="AK41" si="423">+AK42+AK43+AK44</f>
        <v>0</v>
      </c>
      <c r="AL41" s="82">
        <f t="shared" ref="AL41" si="424">+AL42+AL43+AL44</f>
        <v>0</v>
      </c>
      <c r="AM41" s="82">
        <f t="shared" ref="AM41" si="425">+AM42+AM43+AM44</f>
        <v>0</v>
      </c>
      <c r="AN41" s="82">
        <f t="shared" ref="AN41:AP41" si="426">+AN42+AN43+AN44</f>
        <v>0</v>
      </c>
      <c r="AO41" s="11">
        <f t="shared" si="14"/>
        <v>0</v>
      </c>
      <c r="AP41" s="82">
        <f t="shared" si="426"/>
        <v>0</v>
      </c>
      <c r="AQ41" s="82">
        <f t="shared" ref="AQ41" si="427">+AQ42+AQ43+AQ44</f>
        <v>0</v>
      </c>
      <c r="AR41" s="82">
        <f t="shared" ref="AR41" si="428">+AR42+AR43+AR44</f>
        <v>0</v>
      </c>
      <c r="AS41" s="82">
        <f t="shared" ref="AS41" si="429">+AS42+AS43+AS44</f>
        <v>0</v>
      </c>
      <c r="AT41" s="82">
        <f t="shared" ref="AT41" si="430">+AT42+AT43+AT44</f>
        <v>0</v>
      </c>
      <c r="AU41" s="82">
        <f t="shared" ref="AU41" si="431">+AU42+AU43+AU44</f>
        <v>0</v>
      </c>
      <c r="AV41" s="82">
        <f t="shared" ref="AV41" si="432">+AV42+AV43+AV44</f>
        <v>0</v>
      </c>
      <c r="AW41" s="82">
        <f t="shared" ref="AW41" si="433">+AW42+AW43+AW44</f>
        <v>0</v>
      </c>
      <c r="AX41" s="82">
        <f t="shared" ref="AX41" si="434">+AX42+AX43+AX44</f>
        <v>0</v>
      </c>
      <c r="AY41" s="82">
        <f t="shared" ref="AY41" si="435">+AY42+AY43+AY44</f>
        <v>0</v>
      </c>
      <c r="AZ41" s="82">
        <f t="shared" ref="AZ41" si="436">+AZ42+AZ43+AZ44</f>
        <v>0</v>
      </c>
      <c r="BA41" s="82">
        <f t="shared" ref="BA41" si="437">+BA42+BA43+BA44</f>
        <v>0</v>
      </c>
      <c r="BB41" s="82">
        <f t="shared" ref="BB41" si="438">+BB42+BB43+BB44</f>
        <v>0</v>
      </c>
      <c r="BC41" s="82">
        <f t="shared" ref="BC41" si="439">+BC42+BC43+BC44</f>
        <v>0</v>
      </c>
      <c r="BD41" s="82">
        <f t="shared" ref="BD41" si="440">+BD42+BD43+BD44</f>
        <v>0</v>
      </c>
      <c r="BE41" s="82">
        <f t="shared" ref="BE41" si="441">+BE42+BE43+BE44</f>
        <v>0</v>
      </c>
      <c r="BF41" s="82">
        <f t="shared" ref="BF41" si="442">+BF42+BF43+BF44</f>
        <v>0</v>
      </c>
      <c r="BG41" s="82">
        <f t="shared" ref="BG41" si="443">+BG42+BG43+BG44</f>
        <v>0</v>
      </c>
      <c r="BH41" s="82">
        <f t="shared" ref="BH41" si="444">+BH42+BH43+BH44</f>
        <v>0</v>
      </c>
      <c r="BI41" s="82">
        <f t="shared" ref="BI41" si="445">+BI42+BI43+BI44</f>
        <v>0</v>
      </c>
      <c r="BJ41" s="82">
        <f t="shared" ref="BJ41" si="446">+BJ42+BJ43+BJ44</f>
        <v>0</v>
      </c>
      <c r="BK41" s="82">
        <f t="shared" ref="BK41" si="447">+BK42+BK43+BK44</f>
        <v>0</v>
      </c>
      <c r="BL41" s="82">
        <f t="shared" ref="BL41" si="448">+BL42+BL43+BL44</f>
        <v>0</v>
      </c>
      <c r="BM41" s="82">
        <f t="shared" ref="BM41" si="449">+BM42+BM43+BM44</f>
        <v>0</v>
      </c>
      <c r="BN41" s="82">
        <f t="shared" ref="BN41" si="450">+BN42+BN43+BN44</f>
        <v>0</v>
      </c>
    </row>
    <row r="42" spans="1:66" x14ac:dyDescent="0.3">
      <c r="A42" s="54" t="s">
        <v>352</v>
      </c>
      <c r="B42" s="83">
        <v>10521300.000000002</v>
      </c>
      <c r="C42" s="88">
        <v>10050236</v>
      </c>
      <c r="D42" s="82">
        <f t="shared" si="39"/>
        <v>471064.00000000186</v>
      </c>
      <c r="E42" s="82">
        <f t="shared" si="40"/>
        <v>0.95522758594470247</v>
      </c>
      <c r="F42" s="82">
        <f t="shared" si="79"/>
        <v>0</v>
      </c>
      <c r="G42" s="11">
        <f t="shared" si="41"/>
        <v>0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11">
        <f t="shared" si="1"/>
        <v>0</v>
      </c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11">
        <f t="shared" si="14"/>
        <v>0</v>
      </c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66" x14ac:dyDescent="0.3">
      <c r="A43" s="54" t="s">
        <v>353</v>
      </c>
      <c r="B43" s="83">
        <v>853020600.00000012</v>
      </c>
      <c r="C43" s="88">
        <v>489550461.31</v>
      </c>
      <c r="D43" s="82">
        <f t="shared" si="39"/>
        <v>363470138.69000012</v>
      </c>
      <c r="E43" s="82">
        <f t="shared" si="40"/>
        <v>0.57390227306351094</v>
      </c>
      <c r="F43" s="82">
        <f t="shared" si="79"/>
        <v>0</v>
      </c>
      <c r="G43" s="11">
        <f t="shared" si="41"/>
        <v>0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11">
        <f t="shared" si="1"/>
        <v>0</v>
      </c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11">
        <f t="shared" si="14"/>
        <v>0</v>
      </c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</row>
    <row r="44" spans="1:66" x14ac:dyDescent="0.3">
      <c r="A44" s="54" t="s">
        <v>354</v>
      </c>
      <c r="B44" s="83">
        <v>2001483600</v>
      </c>
      <c r="C44" s="88">
        <v>1582635857.8900001</v>
      </c>
      <c r="D44" s="82">
        <f t="shared" si="39"/>
        <v>418847742.1099999</v>
      </c>
      <c r="E44" s="82">
        <f t="shared" si="40"/>
        <v>0.79073136441887415</v>
      </c>
      <c r="F44" s="82">
        <f t="shared" si="79"/>
        <v>0</v>
      </c>
      <c r="G44" s="11">
        <f t="shared" si="41"/>
        <v>0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11">
        <f t="shared" si="1"/>
        <v>0</v>
      </c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11">
        <f t="shared" si="14"/>
        <v>0</v>
      </c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</row>
    <row r="45" spans="1:66" s="103" customFormat="1" x14ac:dyDescent="0.3">
      <c r="A45" s="53" t="s">
        <v>355</v>
      </c>
      <c r="B45" s="82">
        <f>+B46+B47+B48+B49</f>
        <v>1023332800.0000001</v>
      </c>
      <c r="C45" s="82">
        <f>+C46+C47+C48+C49</f>
        <v>784572482</v>
      </c>
      <c r="D45" s="82">
        <f t="shared" si="39"/>
        <v>238760318.00000012</v>
      </c>
      <c r="E45" s="82">
        <f t="shared" si="40"/>
        <v>0.76668360674064184</v>
      </c>
      <c r="F45" s="82">
        <f>+F46+F47+F48+F49</f>
        <v>0</v>
      </c>
      <c r="G45" s="11">
        <f t="shared" si="41"/>
        <v>0</v>
      </c>
      <c r="H45" s="82">
        <f>+H46+H47+H48+H49</f>
        <v>0</v>
      </c>
      <c r="I45" s="82">
        <f t="shared" ref="I45:AB45" si="451">+I46+I47+I48+I49</f>
        <v>0</v>
      </c>
      <c r="J45" s="82">
        <f t="shared" si="451"/>
        <v>0</v>
      </c>
      <c r="K45" s="82">
        <f t="shared" si="451"/>
        <v>0</v>
      </c>
      <c r="L45" s="82">
        <f t="shared" si="451"/>
        <v>0</v>
      </c>
      <c r="M45" s="82">
        <f t="shared" si="451"/>
        <v>0</v>
      </c>
      <c r="N45" s="82">
        <f t="shared" si="451"/>
        <v>0</v>
      </c>
      <c r="O45" s="82">
        <f t="shared" si="451"/>
        <v>0</v>
      </c>
      <c r="P45" s="82">
        <f t="shared" si="451"/>
        <v>0</v>
      </c>
      <c r="Q45" s="82">
        <f t="shared" si="451"/>
        <v>0</v>
      </c>
      <c r="R45" s="82">
        <f t="shared" si="451"/>
        <v>0</v>
      </c>
      <c r="S45" s="82">
        <f t="shared" si="451"/>
        <v>0</v>
      </c>
      <c r="T45" s="82">
        <f t="shared" si="451"/>
        <v>0</v>
      </c>
      <c r="U45" s="82">
        <f t="shared" si="451"/>
        <v>0</v>
      </c>
      <c r="V45" s="82">
        <f t="shared" si="451"/>
        <v>0</v>
      </c>
      <c r="W45" s="82">
        <f t="shared" si="451"/>
        <v>0</v>
      </c>
      <c r="X45" s="82">
        <f t="shared" si="451"/>
        <v>0</v>
      </c>
      <c r="Y45" s="82">
        <f t="shared" si="451"/>
        <v>0</v>
      </c>
      <c r="Z45" s="82">
        <f t="shared" si="451"/>
        <v>0</v>
      </c>
      <c r="AA45" s="11">
        <f t="shared" si="1"/>
        <v>0</v>
      </c>
      <c r="AB45" s="82">
        <f t="shared" si="451"/>
        <v>0</v>
      </c>
      <c r="AC45" s="82">
        <f t="shared" ref="AC45" si="452">+AC46+AC47+AC48+AC49</f>
        <v>0</v>
      </c>
      <c r="AD45" s="82">
        <f t="shared" ref="AD45" si="453">+AD46+AD47+AD48+AD49</f>
        <v>0</v>
      </c>
      <c r="AE45" s="82">
        <f t="shared" ref="AE45" si="454">+AE46+AE47+AE48+AE49</f>
        <v>0</v>
      </c>
      <c r="AF45" s="82">
        <f t="shared" ref="AF45" si="455">+AF46+AF47+AF48+AF49</f>
        <v>0</v>
      </c>
      <c r="AG45" s="82">
        <f t="shared" ref="AG45" si="456">+AG46+AG47+AG48+AG49</f>
        <v>0</v>
      </c>
      <c r="AH45" s="82">
        <f t="shared" ref="AH45" si="457">+AH46+AH47+AH48+AH49</f>
        <v>0</v>
      </c>
      <c r="AI45" s="82">
        <f t="shared" ref="AI45" si="458">+AI46+AI47+AI48+AI49</f>
        <v>0</v>
      </c>
      <c r="AJ45" s="82">
        <f t="shared" ref="AJ45" si="459">+AJ46+AJ47+AJ48+AJ49</f>
        <v>0</v>
      </c>
      <c r="AK45" s="82">
        <f t="shared" ref="AK45" si="460">+AK46+AK47+AK48+AK49</f>
        <v>0</v>
      </c>
      <c r="AL45" s="82">
        <f t="shared" ref="AL45" si="461">+AL46+AL47+AL48+AL49</f>
        <v>0</v>
      </c>
      <c r="AM45" s="82">
        <f t="shared" ref="AM45" si="462">+AM46+AM47+AM48+AM49</f>
        <v>0</v>
      </c>
      <c r="AN45" s="82">
        <f t="shared" ref="AN45:AP45" si="463">+AN46+AN47+AN48+AN49</f>
        <v>0</v>
      </c>
      <c r="AO45" s="11">
        <f t="shared" si="14"/>
        <v>0</v>
      </c>
      <c r="AP45" s="82">
        <f t="shared" si="463"/>
        <v>0</v>
      </c>
      <c r="AQ45" s="82">
        <f t="shared" ref="AQ45" si="464">+AQ46+AQ47+AQ48+AQ49</f>
        <v>0</v>
      </c>
      <c r="AR45" s="82">
        <f t="shared" ref="AR45" si="465">+AR46+AR47+AR48+AR49</f>
        <v>0</v>
      </c>
      <c r="AS45" s="82">
        <f t="shared" ref="AS45" si="466">+AS46+AS47+AS48+AS49</f>
        <v>0</v>
      </c>
      <c r="AT45" s="82">
        <f t="shared" ref="AT45" si="467">+AT46+AT47+AT48+AT49</f>
        <v>0</v>
      </c>
      <c r="AU45" s="82">
        <f t="shared" ref="AU45" si="468">+AU46+AU47+AU48+AU49</f>
        <v>0</v>
      </c>
      <c r="AV45" s="82">
        <f t="shared" ref="AV45" si="469">+AV46+AV47+AV48+AV49</f>
        <v>0</v>
      </c>
      <c r="AW45" s="82">
        <f t="shared" ref="AW45" si="470">+AW46+AW47+AW48+AW49</f>
        <v>0</v>
      </c>
      <c r="AX45" s="82">
        <f t="shared" ref="AX45" si="471">+AX46+AX47+AX48+AX49</f>
        <v>0</v>
      </c>
      <c r="AY45" s="82">
        <f t="shared" ref="AY45" si="472">+AY46+AY47+AY48+AY49</f>
        <v>0</v>
      </c>
      <c r="AZ45" s="82">
        <f t="shared" ref="AZ45" si="473">+AZ46+AZ47+AZ48+AZ49</f>
        <v>0</v>
      </c>
      <c r="BA45" s="82">
        <f t="shared" ref="BA45" si="474">+BA46+BA47+BA48+BA49</f>
        <v>0</v>
      </c>
      <c r="BB45" s="82">
        <f t="shared" ref="BB45" si="475">+BB46+BB47+BB48+BB49</f>
        <v>0</v>
      </c>
      <c r="BC45" s="82">
        <f t="shared" ref="BC45" si="476">+BC46+BC47+BC48+BC49</f>
        <v>0</v>
      </c>
      <c r="BD45" s="82">
        <f t="shared" ref="BD45" si="477">+BD46+BD47+BD48+BD49</f>
        <v>0</v>
      </c>
      <c r="BE45" s="82">
        <f t="shared" ref="BE45" si="478">+BE46+BE47+BE48+BE49</f>
        <v>0</v>
      </c>
      <c r="BF45" s="82">
        <f t="shared" ref="BF45" si="479">+BF46+BF47+BF48+BF49</f>
        <v>0</v>
      </c>
      <c r="BG45" s="82">
        <f t="shared" ref="BG45" si="480">+BG46+BG47+BG48+BG49</f>
        <v>0</v>
      </c>
      <c r="BH45" s="82">
        <f t="shared" ref="BH45" si="481">+BH46+BH47+BH48+BH49</f>
        <v>0</v>
      </c>
      <c r="BI45" s="82">
        <f t="shared" ref="BI45" si="482">+BI46+BI47+BI48+BI49</f>
        <v>0</v>
      </c>
      <c r="BJ45" s="82">
        <f t="shared" ref="BJ45" si="483">+BJ46+BJ47+BJ48+BJ49</f>
        <v>0</v>
      </c>
      <c r="BK45" s="82">
        <f t="shared" ref="BK45" si="484">+BK46+BK47+BK48+BK49</f>
        <v>0</v>
      </c>
      <c r="BL45" s="82">
        <f t="shared" ref="BL45" si="485">+BL46+BL47+BL48+BL49</f>
        <v>0</v>
      </c>
      <c r="BM45" s="82">
        <f t="shared" ref="BM45" si="486">+BM46+BM47+BM48+BM49</f>
        <v>0</v>
      </c>
      <c r="BN45" s="82">
        <f t="shared" ref="BN45" si="487">+BN46+BN47+BN48+BN49</f>
        <v>0</v>
      </c>
    </row>
    <row r="46" spans="1:66" x14ac:dyDescent="0.3">
      <c r="A46" s="54" t="s">
        <v>356</v>
      </c>
      <c r="B46" s="83">
        <v>477786800.00000006</v>
      </c>
      <c r="C46" s="88">
        <v>321897450</v>
      </c>
      <c r="D46" s="82">
        <f t="shared" si="39"/>
        <v>155889350.00000006</v>
      </c>
      <c r="E46" s="82">
        <f t="shared" si="40"/>
        <v>0.67372612638105522</v>
      </c>
      <c r="F46" s="82">
        <f t="shared" si="79"/>
        <v>0</v>
      </c>
      <c r="G46" s="11">
        <f t="shared" si="41"/>
        <v>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11">
        <f t="shared" si="1"/>
        <v>0</v>
      </c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11">
        <f t="shared" si="14"/>
        <v>0</v>
      </c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</row>
    <row r="47" spans="1:66" x14ac:dyDescent="0.3">
      <c r="A47" s="54" t="s">
        <v>357</v>
      </c>
      <c r="B47" s="83">
        <v>26177400</v>
      </c>
      <c r="C47" s="88">
        <v>25400205</v>
      </c>
      <c r="D47" s="82">
        <f t="shared" si="39"/>
        <v>777195</v>
      </c>
      <c r="E47" s="82">
        <f t="shared" si="40"/>
        <v>0.97031045863989551</v>
      </c>
      <c r="F47" s="82">
        <f t="shared" si="79"/>
        <v>0</v>
      </c>
      <c r="G47" s="11">
        <f t="shared" si="41"/>
        <v>0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11">
        <f t="shared" si="1"/>
        <v>0</v>
      </c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11">
        <f t="shared" si="14"/>
        <v>0</v>
      </c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</row>
    <row r="48" spans="1:66" x14ac:dyDescent="0.3">
      <c r="A48" s="54" t="s">
        <v>358</v>
      </c>
      <c r="B48" s="83">
        <v>98583200.000000015</v>
      </c>
      <c r="C48" s="88">
        <v>37849673</v>
      </c>
      <c r="D48" s="82">
        <f t="shared" si="39"/>
        <v>60733527.000000015</v>
      </c>
      <c r="E48" s="82">
        <f t="shared" si="40"/>
        <v>0.38393634006605581</v>
      </c>
      <c r="F48" s="82">
        <f t="shared" si="79"/>
        <v>0</v>
      </c>
      <c r="G48" s="11">
        <f t="shared" si="41"/>
        <v>0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11">
        <f t="shared" si="1"/>
        <v>0</v>
      </c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11">
        <f t="shared" si="14"/>
        <v>0</v>
      </c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</row>
    <row r="49" spans="1:66" x14ac:dyDescent="0.3">
      <c r="A49" s="54" t="s">
        <v>359</v>
      </c>
      <c r="B49" s="83">
        <v>420785400</v>
      </c>
      <c r="C49" s="88">
        <v>399425154</v>
      </c>
      <c r="D49" s="82">
        <f t="shared" si="39"/>
        <v>21360246</v>
      </c>
      <c r="E49" s="82">
        <f t="shared" si="40"/>
        <v>0.9492371978685572</v>
      </c>
      <c r="F49" s="82">
        <f t="shared" si="79"/>
        <v>0</v>
      </c>
      <c r="G49" s="11">
        <f t="shared" si="41"/>
        <v>0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11">
        <f t="shared" si="1"/>
        <v>0</v>
      </c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11">
        <f t="shared" si="14"/>
        <v>0</v>
      </c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</row>
    <row r="50" spans="1:66" s="103" customFormat="1" x14ac:dyDescent="0.3">
      <c r="A50" s="53" t="s">
        <v>360</v>
      </c>
      <c r="B50" s="82">
        <f>+B51+B52+B53</f>
        <v>344308900</v>
      </c>
      <c r="C50" s="82">
        <f>+C51+C52+C53</f>
        <v>275604345</v>
      </c>
      <c r="D50" s="82">
        <f t="shared" si="39"/>
        <v>68704555</v>
      </c>
      <c r="E50" s="82">
        <f t="shared" si="40"/>
        <v>0.80045663937237754</v>
      </c>
      <c r="F50" s="82">
        <f>+F51+F52+F53</f>
        <v>0</v>
      </c>
      <c r="G50" s="11">
        <f t="shared" si="41"/>
        <v>0</v>
      </c>
      <c r="H50" s="82">
        <f>+H51+H52+H53</f>
        <v>0</v>
      </c>
      <c r="I50" s="82">
        <f t="shared" ref="I50:AB50" si="488">+I51+I52+I53</f>
        <v>0</v>
      </c>
      <c r="J50" s="82">
        <f t="shared" si="488"/>
        <v>0</v>
      </c>
      <c r="K50" s="82">
        <f t="shared" si="488"/>
        <v>0</v>
      </c>
      <c r="L50" s="82">
        <f t="shared" si="488"/>
        <v>0</v>
      </c>
      <c r="M50" s="82">
        <f t="shared" si="488"/>
        <v>0</v>
      </c>
      <c r="N50" s="82">
        <f t="shared" si="488"/>
        <v>0</v>
      </c>
      <c r="O50" s="82">
        <f t="shared" si="488"/>
        <v>0</v>
      </c>
      <c r="P50" s="82">
        <f t="shared" si="488"/>
        <v>0</v>
      </c>
      <c r="Q50" s="82">
        <f t="shared" si="488"/>
        <v>0</v>
      </c>
      <c r="R50" s="82">
        <f t="shared" si="488"/>
        <v>0</v>
      </c>
      <c r="S50" s="82">
        <f t="shared" si="488"/>
        <v>0</v>
      </c>
      <c r="T50" s="82">
        <f t="shared" si="488"/>
        <v>0</v>
      </c>
      <c r="U50" s="82">
        <f t="shared" si="488"/>
        <v>0</v>
      </c>
      <c r="V50" s="82">
        <f t="shared" si="488"/>
        <v>0</v>
      </c>
      <c r="W50" s="82">
        <f t="shared" si="488"/>
        <v>0</v>
      </c>
      <c r="X50" s="82">
        <f t="shared" si="488"/>
        <v>0</v>
      </c>
      <c r="Y50" s="82">
        <f t="shared" si="488"/>
        <v>0</v>
      </c>
      <c r="Z50" s="82">
        <f t="shared" si="488"/>
        <v>0</v>
      </c>
      <c r="AA50" s="11">
        <f t="shared" si="1"/>
        <v>0</v>
      </c>
      <c r="AB50" s="82">
        <f t="shared" si="488"/>
        <v>0</v>
      </c>
      <c r="AC50" s="82">
        <f t="shared" ref="AC50" si="489">+AC51+AC52+AC53</f>
        <v>0</v>
      </c>
      <c r="AD50" s="82">
        <f t="shared" ref="AD50" si="490">+AD51+AD52+AD53</f>
        <v>0</v>
      </c>
      <c r="AE50" s="82">
        <f t="shared" ref="AE50" si="491">+AE51+AE52+AE53</f>
        <v>0</v>
      </c>
      <c r="AF50" s="82">
        <f t="shared" ref="AF50" si="492">+AF51+AF52+AF53</f>
        <v>0</v>
      </c>
      <c r="AG50" s="82">
        <f t="shared" ref="AG50" si="493">+AG51+AG52+AG53</f>
        <v>0</v>
      </c>
      <c r="AH50" s="82">
        <f t="shared" ref="AH50" si="494">+AH51+AH52+AH53</f>
        <v>0</v>
      </c>
      <c r="AI50" s="82">
        <f t="shared" ref="AI50" si="495">+AI51+AI52+AI53</f>
        <v>0</v>
      </c>
      <c r="AJ50" s="82">
        <f t="shared" ref="AJ50" si="496">+AJ51+AJ52+AJ53</f>
        <v>0</v>
      </c>
      <c r="AK50" s="82">
        <f t="shared" ref="AK50" si="497">+AK51+AK52+AK53</f>
        <v>0</v>
      </c>
      <c r="AL50" s="82">
        <f t="shared" ref="AL50" si="498">+AL51+AL52+AL53</f>
        <v>0</v>
      </c>
      <c r="AM50" s="82">
        <f t="shared" ref="AM50" si="499">+AM51+AM52+AM53</f>
        <v>0</v>
      </c>
      <c r="AN50" s="82">
        <f t="shared" ref="AN50:AP50" si="500">+AN51+AN52+AN53</f>
        <v>0</v>
      </c>
      <c r="AO50" s="11">
        <f t="shared" si="14"/>
        <v>0</v>
      </c>
      <c r="AP50" s="82">
        <f t="shared" si="500"/>
        <v>0</v>
      </c>
      <c r="AQ50" s="82">
        <f t="shared" ref="AQ50" si="501">+AQ51+AQ52+AQ53</f>
        <v>0</v>
      </c>
      <c r="AR50" s="82">
        <f t="shared" ref="AR50" si="502">+AR51+AR52+AR53</f>
        <v>0</v>
      </c>
      <c r="AS50" s="82">
        <f t="shared" ref="AS50" si="503">+AS51+AS52+AS53</f>
        <v>0</v>
      </c>
      <c r="AT50" s="82">
        <f t="shared" ref="AT50" si="504">+AT51+AT52+AT53</f>
        <v>0</v>
      </c>
      <c r="AU50" s="82">
        <f t="shared" ref="AU50" si="505">+AU51+AU52+AU53</f>
        <v>0</v>
      </c>
      <c r="AV50" s="82">
        <f t="shared" ref="AV50" si="506">+AV51+AV52+AV53</f>
        <v>0</v>
      </c>
      <c r="AW50" s="82">
        <f t="shared" ref="AW50" si="507">+AW51+AW52+AW53</f>
        <v>0</v>
      </c>
      <c r="AX50" s="82">
        <f t="shared" ref="AX50" si="508">+AX51+AX52+AX53</f>
        <v>0</v>
      </c>
      <c r="AY50" s="82">
        <f t="shared" ref="AY50" si="509">+AY51+AY52+AY53</f>
        <v>0</v>
      </c>
      <c r="AZ50" s="82">
        <f t="shared" ref="AZ50" si="510">+AZ51+AZ52+AZ53</f>
        <v>0</v>
      </c>
      <c r="BA50" s="82">
        <f t="shared" ref="BA50" si="511">+BA51+BA52+BA53</f>
        <v>0</v>
      </c>
      <c r="BB50" s="82">
        <f t="shared" ref="BB50" si="512">+BB51+BB52+BB53</f>
        <v>0</v>
      </c>
      <c r="BC50" s="82">
        <f t="shared" ref="BC50" si="513">+BC51+BC52+BC53</f>
        <v>0</v>
      </c>
      <c r="BD50" s="82">
        <f t="shared" ref="BD50" si="514">+BD51+BD52+BD53</f>
        <v>0</v>
      </c>
      <c r="BE50" s="82">
        <f t="shared" ref="BE50" si="515">+BE51+BE52+BE53</f>
        <v>0</v>
      </c>
      <c r="BF50" s="82">
        <f t="shared" ref="BF50" si="516">+BF51+BF52+BF53</f>
        <v>0</v>
      </c>
      <c r="BG50" s="82">
        <f t="shared" ref="BG50" si="517">+BG51+BG52+BG53</f>
        <v>0</v>
      </c>
      <c r="BH50" s="82">
        <f t="shared" ref="BH50" si="518">+BH51+BH52+BH53</f>
        <v>0</v>
      </c>
      <c r="BI50" s="82">
        <f t="shared" ref="BI50" si="519">+BI51+BI52+BI53</f>
        <v>0</v>
      </c>
      <c r="BJ50" s="82">
        <f t="shared" ref="BJ50" si="520">+BJ51+BJ52+BJ53</f>
        <v>0</v>
      </c>
      <c r="BK50" s="82">
        <f t="shared" ref="BK50" si="521">+BK51+BK52+BK53</f>
        <v>0</v>
      </c>
      <c r="BL50" s="82">
        <f t="shared" ref="BL50" si="522">+BL51+BL52+BL53</f>
        <v>0</v>
      </c>
      <c r="BM50" s="82">
        <f t="shared" ref="BM50" si="523">+BM51+BM52+BM53</f>
        <v>0</v>
      </c>
      <c r="BN50" s="82">
        <f t="shared" ref="BN50" si="524">+BN51+BN52+BN53</f>
        <v>0</v>
      </c>
    </row>
    <row r="51" spans="1:66" x14ac:dyDescent="0.3">
      <c r="A51" s="54" t="s">
        <v>361</v>
      </c>
      <c r="B51" s="83">
        <v>14052800</v>
      </c>
      <c r="C51" s="88">
        <v>30245975</v>
      </c>
      <c r="D51" s="82">
        <f t="shared" si="39"/>
        <v>-16193175</v>
      </c>
      <c r="E51" s="82">
        <f t="shared" si="40"/>
        <v>2.1523095041557556</v>
      </c>
      <c r="F51" s="82">
        <f t="shared" si="79"/>
        <v>0</v>
      </c>
      <c r="G51" s="11">
        <f t="shared" si="41"/>
        <v>0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11">
        <f t="shared" si="1"/>
        <v>0</v>
      </c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11">
        <f t="shared" si="14"/>
        <v>0</v>
      </c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</row>
    <row r="52" spans="1:66" x14ac:dyDescent="0.3">
      <c r="A52" s="54" t="s">
        <v>362</v>
      </c>
      <c r="B52" s="83">
        <v>315535100</v>
      </c>
      <c r="C52" s="88">
        <v>242413310</v>
      </c>
      <c r="D52" s="82">
        <f t="shared" si="39"/>
        <v>73121790</v>
      </c>
      <c r="E52" s="82">
        <f t="shared" si="40"/>
        <v>0.76826099536945336</v>
      </c>
      <c r="F52" s="82">
        <f t="shared" si="79"/>
        <v>0</v>
      </c>
      <c r="G52" s="11">
        <f t="shared" si="41"/>
        <v>0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11">
        <f t="shared" si="1"/>
        <v>0</v>
      </c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11">
        <f t="shared" si="14"/>
        <v>0</v>
      </c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</row>
    <row r="53" spans="1:66" x14ac:dyDescent="0.3">
      <c r="A53" s="54" t="s">
        <v>363</v>
      </c>
      <c r="B53" s="83">
        <v>14721000</v>
      </c>
      <c r="C53" s="88">
        <v>2945060</v>
      </c>
      <c r="D53" s="82">
        <f t="shared" si="39"/>
        <v>11775940</v>
      </c>
      <c r="E53" s="82">
        <f t="shared" si="40"/>
        <v>0.20005841994429727</v>
      </c>
      <c r="F53" s="82">
        <f t="shared" si="79"/>
        <v>0</v>
      </c>
      <c r="G53" s="11">
        <f t="shared" si="41"/>
        <v>0</v>
      </c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11">
        <f t="shared" si="1"/>
        <v>0</v>
      </c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11">
        <f t="shared" si="14"/>
        <v>0</v>
      </c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</row>
    <row r="54" spans="1:66" s="103" customFormat="1" ht="26.25" x14ac:dyDescent="0.3">
      <c r="A54" s="53" t="s">
        <v>364</v>
      </c>
      <c r="B54" s="82">
        <f>+B55+B56+B57+B58+B59+B60+B61+B62</f>
        <v>3947399200</v>
      </c>
      <c r="C54" s="82">
        <f>+C55+C56+C57+C58+C59+C60+C61+C62</f>
        <v>2235991148.0599999</v>
      </c>
      <c r="D54" s="82">
        <f t="shared" si="39"/>
        <v>1711408051.9400001</v>
      </c>
      <c r="E54" s="82">
        <f t="shared" si="40"/>
        <v>0.56644667406833338</v>
      </c>
      <c r="F54" s="82">
        <f>+F55+F56+F57+F58+F59+F60+F61+F62</f>
        <v>0</v>
      </c>
      <c r="G54" s="11">
        <f t="shared" si="41"/>
        <v>0</v>
      </c>
      <c r="H54" s="82">
        <f>+H55+H56+H57+H58+H59+H60+H61+H62</f>
        <v>0</v>
      </c>
      <c r="I54" s="82">
        <f t="shared" ref="I54:AB54" si="525">+I55+I56+I57+I58+I59+I60+I61+I62</f>
        <v>0</v>
      </c>
      <c r="J54" s="82">
        <f t="shared" si="525"/>
        <v>0</v>
      </c>
      <c r="K54" s="82">
        <f t="shared" si="525"/>
        <v>0</v>
      </c>
      <c r="L54" s="82">
        <f t="shared" si="525"/>
        <v>0</v>
      </c>
      <c r="M54" s="82">
        <f t="shared" si="525"/>
        <v>0</v>
      </c>
      <c r="N54" s="82">
        <f t="shared" si="525"/>
        <v>0</v>
      </c>
      <c r="O54" s="82">
        <f t="shared" si="525"/>
        <v>0</v>
      </c>
      <c r="P54" s="82">
        <f t="shared" si="525"/>
        <v>0</v>
      </c>
      <c r="Q54" s="82">
        <f t="shared" si="525"/>
        <v>0</v>
      </c>
      <c r="R54" s="82">
        <f t="shared" si="525"/>
        <v>0</v>
      </c>
      <c r="S54" s="82">
        <f t="shared" si="525"/>
        <v>0</v>
      </c>
      <c r="T54" s="82">
        <f t="shared" si="525"/>
        <v>0</v>
      </c>
      <c r="U54" s="82">
        <f t="shared" si="525"/>
        <v>0</v>
      </c>
      <c r="V54" s="82">
        <f t="shared" si="525"/>
        <v>0</v>
      </c>
      <c r="W54" s="82">
        <f t="shared" si="525"/>
        <v>0</v>
      </c>
      <c r="X54" s="82">
        <f t="shared" si="525"/>
        <v>0</v>
      </c>
      <c r="Y54" s="82">
        <f t="shared" si="525"/>
        <v>0</v>
      </c>
      <c r="Z54" s="82">
        <f t="shared" si="525"/>
        <v>0</v>
      </c>
      <c r="AA54" s="11">
        <f t="shared" si="1"/>
        <v>0</v>
      </c>
      <c r="AB54" s="82">
        <f t="shared" si="525"/>
        <v>0</v>
      </c>
      <c r="AC54" s="82">
        <f t="shared" ref="AC54" si="526">+AC55+AC56+AC57+AC58+AC59+AC60+AC61+AC62</f>
        <v>0</v>
      </c>
      <c r="AD54" s="82">
        <f t="shared" ref="AD54" si="527">+AD55+AD56+AD57+AD58+AD59+AD60+AD61+AD62</f>
        <v>0</v>
      </c>
      <c r="AE54" s="82">
        <f t="shared" ref="AE54" si="528">+AE55+AE56+AE57+AE58+AE59+AE60+AE61+AE62</f>
        <v>0</v>
      </c>
      <c r="AF54" s="82">
        <f t="shared" ref="AF54" si="529">+AF55+AF56+AF57+AF58+AF59+AF60+AF61+AF62</f>
        <v>0</v>
      </c>
      <c r="AG54" s="82">
        <f t="shared" ref="AG54" si="530">+AG55+AG56+AG57+AG58+AG59+AG60+AG61+AG62</f>
        <v>0</v>
      </c>
      <c r="AH54" s="82">
        <f t="shared" ref="AH54" si="531">+AH55+AH56+AH57+AH58+AH59+AH60+AH61+AH62</f>
        <v>0</v>
      </c>
      <c r="AI54" s="82">
        <f t="shared" ref="AI54" si="532">+AI55+AI56+AI57+AI58+AI59+AI60+AI61+AI62</f>
        <v>0</v>
      </c>
      <c r="AJ54" s="82">
        <f t="shared" ref="AJ54" si="533">+AJ55+AJ56+AJ57+AJ58+AJ59+AJ60+AJ61+AJ62</f>
        <v>0</v>
      </c>
      <c r="AK54" s="82">
        <f t="shared" ref="AK54" si="534">+AK55+AK56+AK57+AK58+AK59+AK60+AK61+AK62</f>
        <v>0</v>
      </c>
      <c r="AL54" s="82">
        <f t="shared" ref="AL54" si="535">+AL55+AL56+AL57+AL58+AL59+AL60+AL61+AL62</f>
        <v>0</v>
      </c>
      <c r="AM54" s="82">
        <f t="shared" ref="AM54" si="536">+AM55+AM56+AM57+AM58+AM59+AM60+AM61+AM62</f>
        <v>0</v>
      </c>
      <c r="AN54" s="82">
        <f t="shared" ref="AN54:AP54" si="537">+AN55+AN56+AN57+AN58+AN59+AN60+AN61+AN62</f>
        <v>0</v>
      </c>
      <c r="AO54" s="11">
        <f t="shared" si="14"/>
        <v>0</v>
      </c>
      <c r="AP54" s="82">
        <f t="shared" si="537"/>
        <v>0</v>
      </c>
      <c r="AQ54" s="82">
        <f t="shared" ref="AQ54" si="538">+AQ55+AQ56+AQ57+AQ58+AQ59+AQ60+AQ61+AQ62</f>
        <v>0</v>
      </c>
      <c r="AR54" s="82">
        <f t="shared" ref="AR54" si="539">+AR55+AR56+AR57+AR58+AR59+AR60+AR61+AR62</f>
        <v>0</v>
      </c>
      <c r="AS54" s="82">
        <f t="shared" ref="AS54" si="540">+AS55+AS56+AS57+AS58+AS59+AS60+AS61+AS62</f>
        <v>0</v>
      </c>
      <c r="AT54" s="82">
        <f t="shared" ref="AT54" si="541">+AT55+AT56+AT57+AT58+AT59+AT60+AT61+AT62</f>
        <v>0</v>
      </c>
      <c r="AU54" s="82">
        <f t="shared" ref="AU54" si="542">+AU55+AU56+AU57+AU58+AU59+AU60+AU61+AU62</f>
        <v>0</v>
      </c>
      <c r="AV54" s="82">
        <f t="shared" ref="AV54" si="543">+AV55+AV56+AV57+AV58+AV59+AV60+AV61+AV62</f>
        <v>0</v>
      </c>
      <c r="AW54" s="82">
        <f t="shared" ref="AW54" si="544">+AW55+AW56+AW57+AW58+AW59+AW60+AW61+AW62</f>
        <v>0</v>
      </c>
      <c r="AX54" s="82">
        <f t="shared" ref="AX54" si="545">+AX55+AX56+AX57+AX58+AX59+AX60+AX61+AX62</f>
        <v>0</v>
      </c>
      <c r="AY54" s="82">
        <f t="shared" ref="AY54" si="546">+AY55+AY56+AY57+AY58+AY59+AY60+AY61+AY62</f>
        <v>0</v>
      </c>
      <c r="AZ54" s="82">
        <f t="shared" ref="AZ54" si="547">+AZ55+AZ56+AZ57+AZ58+AZ59+AZ60+AZ61+AZ62</f>
        <v>0</v>
      </c>
      <c r="BA54" s="82">
        <f t="shared" ref="BA54" si="548">+BA55+BA56+BA57+BA58+BA59+BA60+BA61+BA62</f>
        <v>0</v>
      </c>
      <c r="BB54" s="82">
        <f t="shared" ref="BB54" si="549">+BB55+BB56+BB57+BB58+BB59+BB60+BB61+BB62</f>
        <v>0</v>
      </c>
      <c r="BC54" s="82">
        <f t="shared" ref="BC54" si="550">+BC55+BC56+BC57+BC58+BC59+BC60+BC61+BC62</f>
        <v>0</v>
      </c>
      <c r="BD54" s="82">
        <f t="shared" ref="BD54" si="551">+BD55+BD56+BD57+BD58+BD59+BD60+BD61+BD62</f>
        <v>0</v>
      </c>
      <c r="BE54" s="82">
        <f t="shared" ref="BE54" si="552">+BE55+BE56+BE57+BE58+BE59+BE60+BE61+BE62</f>
        <v>0</v>
      </c>
      <c r="BF54" s="82">
        <f t="shared" ref="BF54" si="553">+BF55+BF56+BF57+BF58+BF59+BF60+BF61+BF62</f>
        <v>0</v>
      </c>
      <c r="BG54" s="82">
        <f t="shared" ref="BG54" si="554">+BG55+BG56+BG57+BG58+BG59+BG60+BG61+BG62</f>
        <v>0</v>
      </c>
      <c r="BH54" s="82">
        <f t="shared" ref="BH54" si="555">+BH55+BH56+BH57+BH58+BH59+BH60+BH61+BH62</f>
        <v>0</v>
      </c>
      <c r="BI54" s="82">
        <f t="shared" ref="BI54" si="556">+BI55+BI56+BI57+BI58+BI59+BI60+BI61+BI62</f>
        <v>0</v>
      </c>
      <c r="BJ54" s="82">
        <f t="shared" ref="BJ54" si="557">+BJ55+BJ56+BJ57+BJ58+BJ59+BJ60+BJ61+BJ62</f>
        <v>0</v>
      </c>
      <c r="BK54" s="82">
        <f t="shared" ref="BK54" si="558">+BK55+BK56+BK57+BK58+BK59+BK60+BK61+BK62</f>
        <v>0</v>
      </c>
      <c r="BL54" s="82">
        <f t="shared" ref="BL54" si="559">+BL55+BL56+BL57+BL58+BL59+BL60+BL61+BL62</f>
        <v>0</v>
      </c>
      <c r="BM54" s="82">
        <f t="shared" ref="BM54" si="560">+BM55+BM56+BM57+BM58+BM59+BM60+BM61+BM62</f>
        <v>0</v>
      </c>
      <c r="BN54" s="82">
        <f t="shared" ref="BN54" si="561">+BN55+BN56+BN57+BN58+BN59+BN60+BN61+BN62</f>
        <v>0</v>
      </c>
    </row>
    <row r="55" spans="1:66" ht="26.25" x14ac:dyDescent="0.3">
      <c r="A55" s="54" t="s">
        <v>365</v>
      </c>
      <c r="B55" s="83">
        <v>2918738400</v>
      </c>
      <c r="C55" s="88">
        <v>1630849010.8599999</v>
      </c>
      <c r="D55" s="82">
        <f t="shared" si="39"/>
        <v>1287889389.1400001</v>
      </c>
      <c r="E55" s="82">
        <f t="shared" si="40"/>
        <v>0.55875134642419477</v>
      </c>
      <c r="F55" s="82">
        <f t="shared" si="79"/>
        <v>0</v>
      </c>
      <c r="G55" s="11">
        <f t="shared" si="41"/>
        <v>0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11">
        <f t="shared" si="1"/>
        <v>0</v>
      </c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11">
        <f t="shared" si="14"/>
        <v>0</v>
      </c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</row>
    <row r="56" spans="1:66" x14ac:dyDescent="0.3">
      <c r="A56" s="54" t="s">
        <v>366</v>
      </c>
      <c r="B56" s="83">
        <v>14320000.000000002</v>
      </c>
      <c r="C56" s="88">
        <v>5958800</v>
      </c>
      <c r="D56" s="82">
        <f t="shared" si="39"/>
        <v>8361200.0000000019</v>
      </c>
      <c r="E56" s="82">
        <f t="shared" si="40"/>
        <v>0.41611731843575411</v>
      </c>
      <c r="F56" s="82">
        <f t="shared" si="79"/>
        <v>0</v>
      </c>
      <c r="G56" s="11">
        <f t="shared" si="41"/>
        <v>0</v>
      </c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11">
        <f t="shared" si="1"/>
        <v>0</v>
      </c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11">
        <f t="shared" si="14"/>
        <v>0</v>
      </c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</row>
    <row r="57" spans="1:66" x14ac:dyDescent="0.3">
      <c r="A57" s="54" t="s">
        <v>367</v>
      </c>
      <c r="B57" s="83">
        <v>326458600</v>
      </c>
      <c r="C57" s="88">
        <v>300780172.19999999</v>
      </c>
      <c r="D57" s="82">
        <f t="shared" si="39"/>
        <v>25678427.800000012</v>
      </c>
      <c r="E57" s="82">
        <f t="shared" si="40"/>
        <v>0.92134246792702046</v>
      </c>
      <c r="F57" s="82">
        <f t="shared" si="79"/>
        <v>0</v>
      </c>
      <c r="G57" s="11">
        <f t="shared" si="41"/>
        <v>0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11">
        <f t="shared" si="1"/>
        <v>0</v>
      </c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11">
        <f t="shared" si="14"/>
        <v>0</v>
      </c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</row>
    <row r="58" spans="1:66" x14ac:dyDescent="0.3">
      <c r="A58" s="54" t="s">
        <v>368</v>
      </c>
      <c r="B58" s="83">
        <v>72441100.000000015</v>
      </c>
      <c r="C58" s="88">
        <v>60661048</v>
      </c>
      <c r="D58" s="82">
        <f t="shared" si="39"/>
        <v>11780052.000000015</v>
      </c>
      <c r="E58" s="82">
        <f t="shared" si="40"/>
        <v>0.837384412992072</v>
      </c>
      <c r="F58" s="82">
        <f t="shared" si="79"/>
        <v>0</v>
      </c>
      <c r="G58" s="11">
        <f t="shared" si="41"/>
        <v>0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11">
        <f t="shared" si="1"/>
        <v>0</v>
      </c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11">
        <f t="shared" si="14"/>
        <v>0</v>
      </c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</row>
    <row r="59" spans="1:66" x14ac:dyDescent="0.3">
      <c r="A59" s="54" t="s">
        <v>369</v>
      </c>
      <c r="B59" s="83">
        <v>6027000</v>
      </c>
      <c r="C59" s="88">
        <v>3882800</v>
      </c>
      <c r="D59" s="82">
        <f t="shared" si="39"/>
        <v>2144200</v>
      </c>
      <c r="E59" s="82">
        <f t="shared" si="40"/>
        <v>0.64423427907748465</v>
      </c>
      <c r="F59" s="82">
        <f t="shared" si="79"/>
        <v>0</v>
      </c>
      <c r="G59" s="11">
        <f t="shared" si="41"/>
        <v>0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11">
        <f t="shared" si="1"/>
        <v>0</v>
      </c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11">
        <f t="shared" si="14"/>
        <v>0</v>
      </c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</row>
    <row r="60" spans="1:66" x14ac:dyDescent="0.3">
      <c r="A60" s="54" t="s">
        <v>370</v>
      </c>
      <c r="B60" s="83">
        <v>35220000</v>
      </c>
      <c r="C60" s="88">
        <v>22509280</v>
      </c>
      <c r="D60" s="82">
        <f t="shared" si="39"/>
        <v>12710720</v>
      </c>
      <c r="E60" s="82">
        <f t="shared" si="40"/>
        <v>0.6391050539466212</v>
      </c>
      <c r="F60" s="82">
        <f t="shared" si="79"/>
        <v>0</v>
      </c>
      <c r="G60" s="11">
        <f t="shared" si="41"/>
        <v>0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11">
        <f t="shared" si="1"/>
        <v>0</v>
      </c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11">
        <f t="shared" si="14"/>
        <v>0</v>
      </c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</row>
    <row r="61" spans="1:66" x14ac:dyDescent="0.3">
      <c r="A61" s="54" t="s">
        <v>371</v>
      </c>
      <c r="B61" s="83">
        <v>32527600</v>
      </c>
      <c r="C61" s="88">
        <v>13785537</v>
      </c>
      <c r="D61" s="82">
        <f t="shared" si="39"/>
        <v>18742063</v>
      </c>
      <c r="E61" s="82">
        <f t="shared" si="40"/>
        <v>0.4238104563509143</v>
      </c>
      <c r="F61" s="82">
        <f t="shared" si="79"/>
        <v>0</v>
      </c>
      <c r="G61" s="11">
        <f t="shared" si="41"/>
        <v>0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11">
        <f t="shared" si="1"/>
        <v>0</v>
      </c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11">
        <f t="shared" si="14"/>
        <v>0</v>
      </c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</row>
    <row r="62" spans="1:66" x14ac:dyDescent="0.3">
      <c r="A62" s="54" t="s">
        <v>372</v>
      </c>
      <c r="B62" s="83">
        <v>541666500</v>
      </c>
      <c r="C62" s="88">
        <v>197564500</v>
      </c>
      <c r="D62" s="82">
        <f t="shared" si="39"/>
        <v>344102000</v>
      </c>
      <c r="E62" s="82">
        <f t="shared" si="40"/>
        <v>0.36473457376448426</v>
      </c>
      <c r="F62" s="82">
        <f t="shared" si="79"/>
        <v>0</v>
      </c>
      <c r="G62" s="11">
        <f t="shared" si="41"/>
        <v>0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11">
        <f t="shared" si="1"/>
        <v>0</v>
      </c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11">
        <f t="shared" si="14"/>
        <v>0</v>
      </c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</row>
    <row r="63" spans="1:66" s="103" customFormat="1" x14ac:dyDescent="0.3">
      <c r="A63" s="53" t="s">
        <v>373</v>
      </c>
      <c r="B63" s="82">
        <f>+B64+B65</f>
        <v>216322100</v>
      </c>
      <c r="C63" s="82">
        <f>+C64+C65</f>
        <v>124856415</v>
      </c>
      <c r="D63" s="82">
        <f t="shared" si="39"/>
        <v>91465685</v>
      </c>
      <c r="E63" s="82">
        <f t="shared" si="40"/>
        <v>0.57717826796245042</v>
      </c>
      <c r="F63" s="82">
        <f>+F64+F65</f>
        <v>0</v>
      </c>
      <c r="G63" s="11">
        <f t="shared" si="41"/>
        <v>0</v>
      </c>
      <c r="H63" s="82">
        <f>+H64+H65</f>
        <v>0</v>
      </c>
      <c r="I63" s="82">
        <f t="shared" ref="I63:AB63" si="562">+I64+I65</f>
        <v>0</v>
      </c>
      <c r="J63" s="82">
        <f t="shared" si="562"/>
        <v>0</v>
      </c>
      <c r="K63" s="82">
        <f t="shared" si="562"/>
        <v>0</v>
      </c>
      <c r="L63" s="82">
        <f t="shared" si="562"/>
        <v>0</v>
      </c>
      <c r="M63" s="82">
        <f t="shared" si="562"/>
        <v>0</v>
      </c>
      <c r="N63" s="82">
        <f t="shared" si="562"/>
        <v>0</v>
      </c>
      <c r="O63" s="82">
        <f t="shared" si="562"/>
        <v>0</v>
      </c>
      <c r="P63" s="82">
        <f t="shared" si="562"/>
        <v>0</v>
      </c>
      <c r="Q63" s="82">
        <f t="shared" si="562"/>
        <v>0</v>
      </c>
      <c r="R63" s="82">
        <f t="shared" si="562"/>
        <v>0</v>
      </c>
      <c r="S63" s="82">
        <f t="shared" si="562"/>
        <v>0</v>
      </c>
      <c r="T63" s="82">
        <f t="shared" si="562"/>
        <v>0</v>
      </c>
      <c r="U63" s="82">
        <f t="shared" si="562"/>
        <v>0</v>
      </c>
      <c r="V63" s="82">
        <f t="shared" si="562"/>
        <v>0</v>
      </c>
      <c r="W63" s="82">
        <f t="shared" si="562"/>
        <v>0</v>
      </c>
      <c r="X63" s="82">
        <f t="shared" si="562"/>
        <v>0</v>
      </c>
      <c r="Y63" s="82">
        <f t="shared" si="562"/>
        <v>0</v>
      </c>
      <c r="Z63" s="82">
        <f t="shared" si="562"/>
        <v>0</v>
      </c>
      <c r="AA63" s="11">
        <f t="shared" si="1"/>
        <v>0</v>
      </c>
      <c r="AB63" s="82">
        <f t="shared" si="562"/>
        <v>0</v>
      </c>
      <c r="AC63" s="82">
        <f t="shared" ref="AC63" si="563">+AC64+AC65</f>
        <v>0</v>
      </c>
      <c r="AD63" s="82">
        <f t="shared" ref="AD63" si="564">+AD64+AD65</f>
        <v>0</v>
      </c>
      <c r="AE63" s="82">
        <f t="shared" ref="AE63" si="565">+AE64+AE65</f>
        <v>0</v>
      </c>
      <c r="AF63" s="82">
        <f t="shared" ref="AF63" si="566">+AF64+AF65</f>
        <v>0</v>
      </c>
      <c r="AG63" s="82">
        <f t="shared" ref="AG63" si="567">+AG64+AG65</f>
        <v>0</v>
      </c>
      <c r="AH63" s="82">
        <f t="shared" ref="AH63" si="568">+AH64+AH65</f>
        <v>0</v>
      </c>
      <c r="AI63" s="82">
        <f t="shared" ref="AI63" si="569">+AI64+AI65</f>
        <v>0</v>
      </c>
      <c r="AJ63" s="82">
        <f t="shared" ref="AJ63" si="570">+AJ64+AJ65</f>
        <v>0</v>
      </c>
      <c r="AK63" s="82">
        <f t="shared" ref="AK63" si="571">+AK64+AK65</f>
        <v>0</v>
      </c>
      <c r="AL63" s="82">
        <f t="shared" ref="AL63" si="572">+AL64+AL65</f>
        <v>0</v>
      </c>
      <c r="AM63" s="82">
        <f t="shared" ref="AM63" si="573">+AM64+AM65</f>
        <v>0</v>
      </c>
      <c r="AN63" s="82">
        <f t="shared" ref="AN63:AP63" si="574">+AN64+AN65</f>
        <v>0</v>
      </c>
      <c r="AO63" s="11">
        <f t="shared" si="14"/>
        <v>0</v>
      </c>
      <c r="AP63" s="82">
        <f t="shared" si="574"/>
        <v>0</v>
      </c>
      <c r="AQ63" s="82">
        <f t="shared" ref="AQ63" si="575">+AQ64+AQ65</f>
        <v>0</v>
      </c>
      <c r="AR63" s="82">
        <f t="shared" ref="AR63" si="576">+AR64+AR65</f>
        <v>0</v>
      </c>
      <c r="AS63" s="82">
        <f t="shared" ref="AS63" si="577">+AS64+AS65</f>
        <v>0</v>
      </c>
      <c r="AT63" s="82">
        <f t="shared" ref="AT63" si="578">+AT64+AT65</f>
        <v>0</v>
      </c>
      <c r="AU63" s="82">
        <f t="shared" ref="AU63" si="579">+AU64+AU65</f>
        <v>0</v>
      </c>
      <c r="AV63" s="82">
        <f t="shared" ref="AV63" si="580">+AV64+AV65</f>
        <v>0</v>
      </c>
      <c r="AW63" s="82">
        <f t="shared" ref="AW63" si="581">+AW64+AW65</f>
        <v>0</v>
      </c>
      <c r="AX63" s="82">
        <f t="shared" ref="AX63" si="582">+AX64+AX65</f>
        <v>0</v>
      </c>
      <c r="AY63" s="82">
        <f t="shared" ref="AY63" si="583">+AY64+AY65</f>
        <v>0</v>
      </c>
      <c r="AZ63" s="82">
        <f t="shared" ref="AZ63" si="584">+AZ64+AZ65</f>
        <v>0</v>
      </c>
      <c r="BA63" s="82">
        <f t="shared" ref="BA63" si="585">+BA64+BA65</f>
        <v>0</v>
      </c>
      <c r="BB63" s="82">
        <f t="shared" ref="BB63" si="586">+BB64+BB65</f>
        <v>0</v>
      </c>
      <c r="BC63" s="82">
        <f t="shared" ref="BC63" si="587">+BC64+BC65</f>
        <v>0</v>
      </c>
      <c r="BD63" s="82">
        <f t="shared" ref="BD63" si="588">+BD64+BD65</f>
        <v>0</v>
      </c>
      <c r="BE63" s="82">
        <f t="shared" ref="BE63" si="589">+BE64+BE65</f>
        <v>0</v>
      </c>
      <c r="BF63" s="82">
        <f t="shared" ref="BF63" si="590">+BF64+BF65</f>
        <v>0</v>
      </c>
      <c r="BG63" s="82">
        <f t="shared" ref="BG63" si="591">+BG64+BG65</f>
        <v>0</v>
      </c>
      <c r="BH63" s="82">
        <f t="shared" ref="BH63" si="592">+BH64+BH65</f>
        <v>0</v>
      </c>
      <c r="BI63" s="82">
        <f t="shared" ref="BI63" si="593">+BI64+BI65</f>
        <v>0</v>
      </c>
      <c r="BJ63" s="82">
        <f t="shared" ref="BJ63" si="594">+BJ64+BJ65</f>
        <v>0</v>
      </c>
      <c r="BK63" s="82">
        <f t="shared" ref="BK63" si="595">+BK64+BK65</f>
        <v>0</v>
      </c>
      <c r="BL63" s="82">
        <f t="shared" ref="BL63" si="596">+BL64+BL65</f>
        <v>0</v>
      </c>
      <c r="BM63" s="82">
        <f t="shared" ref="BM63" si="597">+BM64+BM65</f>
        <v>0</v>
      </c>
      <c r="BN63" s="82">
        <f t="shared" ref="BN63" si="598">+BN64+BN65</f>
        <v>0</v>
      </c>
    </row>
    <row r="64" spans="1:66" x14ac:dyDescent="0.3">
      <c r="A64" s="54" t="s">
        <v>374</v>
      </c>
      <c r="B64" s="83">
        <v>63223499.999999993</v>
      </c>
      <c r="C64" s="88">
        <v>36244723</v>
      </c>
      <c r="D64" s="82">
        <f t="shared" si="39"/>
        <v>26978776.999999993</v>
      </c>
      <c r="E64" s="82">
        <f t="shared" si="40"/>
        <v>0.57327928697398922</v>
      </c>
      <c r="F64" s="82">
        <f t="shared" si="79"/>
        <v>0</v>
      </c>
      <c r="G64" s="11">
        <f t="shared" si="41"/>
        <v>0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11">
        <f t="shared" si="1"/>
        <v>0</v>
      </c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11">
        <f t="shared" si="14"/>
        <v>0</v>
      </c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</row>
    <row r="65" spans="1:66" x14ac:dyDescent="0.3">
      <c r="A65" s="54" t="s">
        <v>375</v>
      </c>
      <c r="B65" s="83">
        <v>153098600</v>
      </c>
      <c r="C65" s="88">
        <v>88611692</v>
      </c>
      <c r="D65" s="82">
        <f t="shared" si="39"/>
        <v>64486908</v>
      </c>
      <c r="E65" s="82">
        <f t="shared" si="40"/>
        <v>0.57878838865933457</v>
      </c>
      <c r="F65" s="82">
        <f t="shared" si="79"/>
        <v>0</v>
      </c>
      <c r="G65" s="11">
        <f t="shared" si="41"/>
        <v>0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11">
        <f t="shared" si="1"/>
        <v>0</v>
      </c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11">
        <f t="shared" si="14"/>
        <v>0</v>
      </c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</row>
    <row r="66" spans="1:66" s="103" customFormat="1" x14ac:dyDescent="0.3">
      <c r="A66" s="53" t="s">
        <v>376</v>
      </c>
      <c r="B66" s="82">
        <f>+B67+B69</f>
        <v>3447532300</v>
      </c>
      <c r="C66" s="82">
        <f>+C67+C69</f>
        <v>3096784064</v>
      </c>
      <c r="D66" s="82">
        <f t="shared" si="39"/>
        <v>350748236</v>
      </c>
      <c r="E66" s="82">
        <f t="shared" si="40"/>
        <v>0.8982610732900167</v>
      </c>
      <c r="F66" s="82">
        <f>+F67+F69</f>
        <v>0</v>
      </c>
      <c r="G66" s="11">
        <f t="shared" si="41"/>
        <v>0</v>
      </c>
      <c r="H66" s="82">
        <f>+H67+H69</f>
        <v>0</v>
      </c>
      <c r="I66" s="82">
        <f t="shared" ref="I66:AB66" si="599">+I67+I69</f>
        <v>0</v>
      </c>
      <c r="J66" s="82">
        <f t="shared" si="599"/>
        <v>0</v>
      </c>
      <c r="K66" s="82">
        <f t="shared" si="599"/>
        <v>0</v>
      </c>
      <c r="L66" s="82">
        <f t="shared" si="599"/>
        <v>0</v>
      </c>
      <c r="M66" s="82">
        <f t="shared" si="599"/>
        <v>0</v>
      </c>
      <c r="N66" s="82">
        <f t="shared" si="599"/>
        <v>0</v>
      </c>
      <c r="O66" s="82">
        <f t="shared" si="599"/>
        <v>0</v>
      </c>
      <c r="P66" s="82">
        <f t="shared" si="599"/>
        <v>0</v>
      </c>
      <c r="Q66" s="82">
        <f t="shared" si="599"/>
        <v>0</v>
      </c>
      <c r="R66" s="82">
        <f t="shared" si="599"/>
        <v>0</v>
      </c>
      <c r="S66" s="82">
        <f t="shared" si="599"/>
        <v>0</v>
      </c>
      <c r="T66" s="82">
        <f t="shared" si="599"/>
        <v>0</v>
      </c>
      <c r="U66" s="82">
        <f t="shared" si="599"/>
        <v>0</v>
      </c>
      <c r="V66" s="82">
        <f t="shared" si="599"/>
        <v>0</v>
      </c>
      <c r="W66" s="82">
        <f t="shared" si="599"/>
        <v>0</v>
      </c>
      <c r="X66" s="82">
        <f t="shared" si="599"/>
        <v>0</v>
      </c>
      <c r="Y66" s="82">
        <f t="shared" si="599"/>
        <v>0</v>
      </c>
      <c r="Z66" s="82">
        <f t="shared" si="599"/>
        <v>0</v>
      </c>
      <c r="AA66" s="11">
        <f t="shared" si="1"/>
        <v>0</v>
      </c>
      <c r="AB66" s="82">
        <f t="shared" si="599"/>
        <v>0</v>
      </c>
      <c r="AC66" s="82">
        <f t="shared" ref="AC66" si="600">+AC67+AC69</f>
        <v>0</v>
      </c>
      <c r="AD66" s="82">
        <f t="shared" ref="AD66" si="601">+AD67+AD69</f>
        <v>0</v>
      </c>
      <c r="AE66" s="82">
        <f t="shared" ref="AE66" si="602">+AE67+AE69</f>
        <v>0</v>
      </c>
      <c r="AF66" s="82">
        <f t="shared" ref="AF66" si="603">+AF67+AF69</f>
        <v>0</v>
      </c>
      <c r="AG66" s="82">
        <f t="shared" ref="AG66" si="604">+AG67+AG69</f>
        <v>0</v>
      </c>
      <c r="AH66" s="82">
        <f t="shared" ref="AH66" si="605">+AH67+AH69</f>
        <v>0</v>
      </c>
      <c r="AI66" s="82">
        <f t="shared" ref="AI66" si="606">+AI67+AI69</f>
        <v>0</v>
      </c>
      <c r="AJ66" s="82">
        <f t="shared" ref="AJ66" si="607">+AJ67+AJ69</f>
        <v>0</v>
      </c>
      <c r="AK66" s="82">
        <f t="shared" ref="AK66" si="608">+AK67+AK69</f>
        <v>0</v>
      </c>
      <c r="AL66" s="82">
        <f t="shared" ref="AL66" si="609">+AL67+AL69</f>
        <v>0</v>
      </c>
      <c r="AM66" s="82">
        <f t="shared" ref="AM66" si="610">+AM67+AM69</f>
        <v>0</v>
      </c>
      <c r="AN66" s="82">
        <f t="shared" ref="AN66:AP66" si="611">+AN67+AN69</f>
        <v>0</v>
      </c>
      <c r="AO66" s="11">
        <f t="shared" si="14"/>
        <v>0</v>
      </c>
      <c r="AP66" s="82">
        <f t="shared" si="611"/>
        <v>0</v>
      </c>
      <c r="AQ66" s="82">
        <f t="shared" ref="AQ66" si="612">+AQ67+AQ69</f>
        <v>0</v>
      </c>
      <c r="AR66" s="82">
        <f t="shared" ref="AR66" si="613">+AR67+AR69</f>
        <v>0</v>
      </c>
      <c r="AS66" s="82">
        <f t="shared" ref="AS66" si="614">+AS67+AS69</f>
        <v>0</v>
      </c>
      <c r="AT66" s="82">
        <f t="shared" ref="AT66" si="615">+AT67+AT69</f>
        <v>0</v>
      </c>
      <c r="AU66" s="82">
        <f t="shared" ref="AU66" si="616">+AU67+AU69</f>
        <v>0</v>
      </c>
      <c r="AV66" s="82">
        <f t="shared" ref="AV66" si="617">+AV67+AV69</f>
        <v>0</v>
      </c>
      <c r="AW66" s="82">
        <f t="shared" ref="AW66" si="618">+AW67+AW69</f>
        <v>0</v>
      </c>
      <c r="AX66" s="82">
        <f t="shared" ref="AX66" si="619">+AX67+AX69</f>
        <v>0</v>
      </c>
      <c r="AY66" s="82">
        <f t="shared" ref="AY66" si="620">+AY67+AY69</f>
        <v>0</v>
      </c>
      <c r="AZ66" s="82">
        <f t="shared" ref="AZ66" si="621">+AZ67+AZ69</f>
        <v>0</v>
      </c>
      <c r="BA66" s="82">
        <f t="shared" ref="BA66" si="622">+BA67+BA69</f>
        <v>0</v>
      </c>
      <c r="BB66" s="82">
        <f t="shared" ref="BB66" si="623">+BB67+BB69</f>
        <v>0</v>
      </c>
      <c r="BC66" s="82">
        <f t="shared" ref="BC66" si="624">+BC67+BC69</f>
        <v>0</v>
      </c>
      <c r="BD66" s="82">
        <f t="shared" ref="BD66" si="625">+BD67+BD69</f>
        <v>0</v>
      </c>
      <c r="BE66" s="82">
        <f t="shared" ref="BE66" si="626">+BE67+BE69</f>
        <v>0</v>
      </c>
      <c r="BF66" s="82">
        <f t="shared" ref="BF66" si="627">+BF67+BF69</f>
        <v>0</v>
      </c>
      <c r="BG66" s="82">
        <f t="shared" ref="BG66" si="628">+BG67+BG69</f>
        <v>0</v>
      </c>
      <c r="BH66" s="82">
        <f t="shared" ref="BH66" si="629">+BH67+BH69</f>
        <v>0</v>
      </c>
      <c r="BI66" s="82">
        <f t="shared" ref="BI66" si="630">+BI67+BI69</f>
        <v>0</v>
      </c>
      <c r="BJ66" s="82">
        <f t="shared" ref="BJ66" si="631">+BJ67+BJ69</f>
        <v>0</v>
      </c>
      <c r="BK66" s="82">
        <f t="shared" ref="BK66" si="632">+BK67+BK69</f>
        <v>0</v>
      </c>
      <c r="BL66" s="82">
        <f t="shared" ref="BL66" si="633">+BL67+BL69</f>
        <v>0</v>
      </c>
      <c r="BM66" s="82">
        <f t="shared" ref="BM66" si="634">+BM67+BM69</f>
        <v>0</v>
      </c>
      <c r="BN66" s="82">
        <f t="shared" ref="BN66" si="635">+BN67+BN69</f>
        <v>0</v>
      </c>
    </row>
    <row r="67" spans="1:66" s="103" customFormat="1" x14ac:dyDescent="0.3">
      <c r="A67" s="53" t="s">
        <v>377</v>
      </c>
      <c r="B67" s="82">
        <f>+B68</f>
        <v>39325000</v>
      </c>
      <c r="C67" s="82">
        <f>+C68</f>
        <v>34086360</v>
      </c>
      <c r="D67" s="82">
        <f t="shared" si="39"/>
        <v>5238640</v>
      </c>
      <c r="E67" s="82">
        <f t="shared" si="40"/>
        <v>0.86678601398601396</v>
      </c>
      <c r="F67" s="82">
        <f>+F68</f>
        <v>0</v>
      </c>
      <c r="G67" s="11">
        <f t="shared" si="41"/>
        <v>0</v>
      </c>
      <c r="H67" s="82">
        <f>+H68</f>
        <v>0</v>
      </c>
      <c r="I67" s="82">
        <f t="shared" ref="I67:AB67" si="636">+I68</f>
        <v>0</v>
      </c>
      <c r="J67" s="82">
        <f t="shared" si="636"/>
        <v>0</v>
      </c>
      <c r="K67" s="82">
        <f t="shared" si="636"/>
        <v>0</v>
      </c>
      <c r="L67" s="82">
        <f t="shared" si="636"/>
        <v>0</v>
      </c>
      <c r="M67" s="82">
        <f t="shared" si="636"/>
        <v>0</v>
      </c>
      <c r="N67" s="82">
        <f t="shared" si="636"/>
        <v>0</v>
      </c>
      <c r="O67" s="82">
        <f t="shared" si="636"/>
        <v>0</v>
      </c>
      <c r="P67" s="82">
        <f t="shared" si="636"/>
        <v>0</v>
      </c>
      <c r="Q67" s="82">
        <f t="shared" si="636"/>
        <v>0</v>
      </c>
      <c r="R67" s="82">
        <f t="shared" si="636"/>
        <v>0</v>
      </c>
      <c r="S67" s="82">
        <f t="shared" si="636"/>
        <v>0</v>
      </c>
      <c r="T67" s="82">
        <f t="shared" si="636"/>
        <v>0</v>
      </c>
      <c r="U67" s="82">
        <f t="shared" si="636"/>
        <v>0</v>
      </c>
      <c r="V67" s="82">
        <f t="shared" si="636"/>
        <v>0</v>
      </c>
      <c r="W67" s="82">
        <f t="shared" si="636"/>
        <v>0</v>
      </c>
      <c r="X67" s="82">
        <f t="shared" si="636"/>
        <v>0</v>
      </c>
      <c r="Y67" s="82">
        <f t="shared" si="636"/>
        <v>0</v>
      </c>
      <c r="Z67" s="82">
        <f t="shared" si="636"/>
        <v>0</v>
      </c>
      <c r="AA67" s="11">
        <f t="shared" si="1"/>
        <v>0</v>
      </c>
      <c r="AB67" s="82">
        <f t="shared" si="636"/>
        <v>0</v>
      </c>
      <c r="AC67" s="82">
        <f t="shared" ref="AC67" si="637">+AC68</f>
        <v>0</v>
      </c>
      <c r="AD67" s="82">
        <f t="shared" ref="AD67" si="638">+AD68</f>
        <v>0</v>
      </c>
      <c r="AE67" s="82">
        <f t="shared" ref="AE67" si="639">+AE68</f>
        <v>0</v>
      </c>
      <c r="AF67" s="82">
        <f t="shared" ref="AF67" si="640">+AF68</f>
        <v>0</v>
      </c>
      <c r="AG67" s="82">
        <f t="shared" ref="AG67" si="641">+AG68</f>
        <v>0</v>
      </c>
      <c r="AH67" s="82">
        <f t="shared" ref="AH67" si="642">+AH68</f>
        <v>0</v>
      </c>
      <c r="AI67" s="82">
        <f t="shared" ref="AI67" si="643">+AI68</f>
        <v>0</v>
      </c>
      <c r="AJ67" s="82">
        <f t="shared" ref="AJ67" si="644">+AJ68</f>
        <v>0</v>
      </c>
      <c r="AK67" s="82">
        <f t="shared" ref="AK67" si="645">+AK68</f>
        <v>0</v>
      </c>
      <c r="AL67" s="82">
        <f t="shared" ref="AL67" si="646">+AL68</f>
        <v>0</v>
      </c>
      <c r="AM67" s="82">
        <f t="shared" ref="AM67" si="647">+AM68</f>
        <v>0</v>
      </c>
      <c r="AN67" s="82">
        <f t="shared" ref="AN67:AP67" si="648">+AN68</f>
        <v>0</v>
      </c>
      <c r="AO67" s="11">
        <f t="shared" si="14"/>
        <v>0</v>
      </c>
      <c r="AP67" s="82">
        <f t="shared" si="648"/>
        <v>0</v>
      </c>
      <c r="AQ67" s="82">
        <f t="shared" ref="AQ67" si="649">+AQ68</f>
        <v>0</v>
      </c>
      <c r="AR67" s="82">
        <f t="shared" ref="AR67" si="650">+AR68</f>
        <v>0</v>
      </c>
      <c r="AS67" s="82">
        <f t="shared" ref="AS67" si="651">+AS68</f>
        <v>0</v>
      </c>
      <c r="AT67" s="82">
        <f t="shared" ref="AT67" si="652">+AT68</f>
        <v>0</v>
      </c>
      <c r="AU67" s="82">
        <f t="shared" ref="AU67" si="653">+AU68</f>
        <v>0</v>
      </c>
      <c r="AV67" s="82">
        <f t="shared" ref="AV67" si="654">+AV68</f>
        <v>0</v>
      </c>
      <c r="AW67" s="82">
        <f t="shared" ref="AW67" si="655">+AW68</f>
        <v>0</v>
      </c>
      <c r="AX67" s="82">
        <f t="shared" ref="AX67" si="656">+AX68</f>
        <v>0</v>
      </c>
      <c r="AY67" s="82">
        <f t="shared" ref="AY67" si="657">+AY68</f>
        <v>0</v>
      </c>
      <c r="AZ67" s="82">
        <f t="shared" ref="AZ67" si="658">+AZ68</f>
        <v>0</v>
      </c>
      <c r="BA67" s="82">
        <f t="shared" ref="BA67" si="659">+BA68</f>
        <v>0</v>
      </c>
      <c r="BB67" s="82">
        <f t="shared" ref="BB67" si="660">+BB68</f>
        <v>0</v>
      </c>
      <c r="BC67" s="82">
        <f t="shared" ref="BC67" si="661">+BC68</f>
        <v>0</v>
      </c>
      <c r="BD67" s="82">
        <f t="shared" ref="BD67" si="662">+BD68</f>
        <v>0</v>
      </c>
      <c r="BE67" s="82">
        <f t="shared" ref="BE67" si="663">+BE68</f>
        <v>0</v>
      </c>
      <c r="BF67" s="82">
        <f t="shared" ref="BF67" si="664">+BF68</f>
        <v>0</v>
      </c>
      <c r="BG67" s="82">
        <f t="shared" ref="BG67" si="665">+BG68</f>
        <v>0</v>
      </c>
      <c r="BH67" s="82">
        <f t="shared" ref="BH67" si="666">+BH68</f>
        <v>0</v>
      </c>
      <c r="BI67" s="82">
        <f t="shared" ref="BI67" si="667">+BI68</f>
        <v>0</v>
      </c>
      <c r="BJ67" s="82">
        <f t="shared" ref="BJ67" si="668">+BJ68</f>
        <v>0</v>
      </c>
      <c r="BK67" s="82">
        <f t="shared" ref="BK67" si="669">+BK68</f>
        <v>0</v>
      </c>
      <c r="BL67" s="82">
        <f t="shared" ref="BL67" si="670">+BL68</f>
        <v>0</v>
      </c>
      <c r="BM67" s="82">
        <f t="shared" ref="BM67" si="671">+BM68</f>
        <v>0</v>
      </c>
      <c r="BN67" s="82">
        <f t="shared" ref="BN67" si="672">+BN68</f>
        <v>0</v>
      </c>
    </row>
    <row r="68" spans="1:66" x14ac:dyDescent="0.3">
      <c r="A68" s="54" t="s">
        <v>378</v>
      </c>
      <c r="B68" s="83">
        <v>39325000</v>
      </c>
      <c r="C68" s="88">
        <v>34086360</v>
      </c>
      <c r="D68" s="82">
        <f t="shared" si="39"/>
        <v>5238640</v>
      </c>
      <c r="E68" s="82">
        <f t="shared" si="40"/>
        <v>0.86678601398601396</v>
      </c>
      <c r="F68" s="82">
        <f t="shared" si="79"/>
        <v>0</v>
      </c>
      <c r="G68" s="11">
        <f t="shared" si="41"/>
        <v>0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11">
        <f t="shared" si="1"/>
        <v>0</v>
      </c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11">
        <f t="shared" si="14"/>
        <v>0</v>
      </c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</row>
    <row r="69" spans="1:66" s="103" customFormat="1" x14ac:dyDescent="0.3">
      <c r="A69" s="53" t="s">
        <v>379</v>
      </c>
      <c r="B69" s="82">
        <f>+B70+B71+B72+B73+B74</f>
        <v>3408207300</v>
      </c>
      <c r="C69" s="82">
        <f>+C70+C71+C72+C73+C74</f>
        <v>3062697704</v>
      </c>
      <c r="D69" s="82">
        <f t="shared" si="39"/>
        <v>345509596</v>
      </c>
      <c r="E69" s="82">
        <f t="shared" si="40"/>
        <v>0.89862424272138608</v>
      </c>
      <c r="F69" s="82">
        <f>+F70+F71+F72+F73+F74</f>
        <v>0</v>
      </c>
      <c r="G69" s="11">
        <f t="shared" si="41"/>
        <v>0</v>
      </c>
      <c r="H69" s="82">
        <f>+H70+H71+H72+H73+H74</f>
        <v>0</v>
      </c>
      <c r="I69" s="82">
        <f t="shared" ref="I69:AB69" si="673">+I70+I71+I72+I73+I74</f>
        <v>0</v>
      </c>
      <c r="J69" s="82">
        <f t="shared" si="673"/>
        <v>0</v>
      </c>
      <c r="K69" s="82">
        <f t="shared" si="673"/>
        <v>0</v>
      </c>
      <c r="L69" s="82">
        <f t="shared" si="673"/>
        <v>0</v>
      </c>
      <c r="M69" s="82">
        <f t="shared" si="673"/>
        <v>0</v>
      </c>
      <c r="N69" s="82">
        <f t="shared" si="673"/>
        <v>0</v>
      </c>
      <c r="O69" s="82">
        <f t="shared" si="673"/>
        <v>0</v>
      </c>
      <c r="P69" s="82">
        <f t="shared" si="673"/>
        <v>0</v>
      </c>
      <c r="Q69" s="82">
        <f t="shared" si="673"/>
        <v>0</v>
      </c>
      <c r="R69" s="82">
        <f t="shared" si="673"/>
        <v>0</v>
      </c>
      <c r="S69" s="82">
        <f t="shared" si="673"/>
        <v>0</v>
      </c>
      <c r="T69" s="82">
        <f t="shared" si="673"/>
        <v>0</v>
      </c>
      <c r="U69" s="82">
        <f t="shared" si="673"/>
        <v>0</v>
      </c>
      <c r="V69" s="82">
        <f t="shared" si="673"/>
        <v>0</v>
      </c>
      <c r="W69" s="82">
        <f t="shared" si="673"/>
        <v>0</v>
      </c>
      <c r="X69" s="82">
        <f t="shared" si="673"/>
        <v>0</v>
      </c>
      <c r="Y69" s="82">
        <f t="shared" si="673"/>
        <v>0</v>
      </c>
      <c r="Z69" s="82">
        <f t="shared" si="673"/>
        <v>0</v>
      </c>
      <c r="AA69" s="11">
        <f t="shared" si="1"/>
        <v>0</v>
      </c>
      <c r="AB69" s="82">
        <f t="shared" si="673"/>
        <v>0</v>
      </c>
      <c r="AC69" s="82">
        <f t="shared" ref="AC69" si="674">+AC70+AC71+AC72+AC73+AC74</f>
        <v>0</v>
      </c>
      <c r="AD69" s="82">
        <f t="shared" ref="AD69" si="675">+AD70+AD71+AD72+AD73+AD74</f>
        <v>0</v>
      </c>
      <c r="AE69" s="82">
        <f t="shared" ref="AE69" si="676">+AE70+AE71+AE72+AE73+AE74</f>
        <v>0</v>
      </c>
      <c r="AF69" s="82">
        <f t="shared" ref="AF69" si="677">+AF70+AF71+AF72+AF73+AF74</f>
        <v>0</v>
      </c>
      <c r="AG69" s="82">
        <f t="shared" ref="AG69" si="678">+AG70+AG71+AG72+AG73+AG74</f>
        <v>0</v>
      </c>
      <c r="AH69" s="82">
        <f t="shared" ref="AH69" si="679">+AH70+AH71+AH72+AH73+AH74</f>
        <v>0</v>
      </c>
      <c r="AI69" s="82">
        <f t="shared" ref="AI69" si="680">+AI70+AI71+AI72+AI73+AI74</f>
        <v>0</v>
      </c>
      <c r="AJ69" s="82">
        <f t="shared" ref="AJ69" si="681">+AJ70+AJ71+AJ72+AJ73+AJ74</f>
        <v>0</v>
      </c>
      <c r="AK69" s="82">
        <f t="shared" ref="AK69" si="682">+AK70+AK71+AK72+AK73+AK74</f>
        <v>0</v>
      </c>
      <c r="AL69" s="82">
        <f t="shared" ref="AL69" si="683">+AL70+AL71+AL72+AL73+AL74</f>
        <v>0</v>
      </c>
      <c r="AM69" s="82">
        <f t="shared" ref="AM69" si="684">+AM70+AM71+AM72+AM73+AM74</f>
        <v>0</v>
      </c>
      <c r="AN69" s="82">
        <f t="shared" ref="AN69:AP69" si="685">+AN70+AN71+AN72+AN73+AN74</f>
        <v>0</v>
      </c>
      <c r="AO69" s="11">
        <f t="shared" si="14"/>
        <v>0</v>
      </c>
      <c r="AP69" s="82">
        <f t="shared" si="685"/>
        <v>0</v>
      </c>
      <c r="AQ69" s="82">
        <f t="shared" ref="AQ69" si="686">+AQ70+AQ71+AQ72+AQ73+AQ74</f>
        <v>0</v>
      </c>
      <c r="AR69" s="82">
        <f t="shared" ref="AR69" si="687">+AR70+AR71+AR72+AR73+AR74</f>
        <v>0</v>
      </c>
      <c r="AS69" s="82">
        <f t="shared" ref="AS69" si="688">+AS70+AS71+AS72+AS73+AS74</f>
        <v>0</v>
      </c>
      <c r="AT69" s="82">
        <f t="shared" ref="AT69" si="689">+AT70+AT71+AT72+AT73+AT74</f>
        <v>0</v>
      </c>
      <c r="AU69" s="82">
        <f t="shared" ref="AU69" si="690">+AU70+AU71+AU72+AU73+AU74</f>
        <v>0</v>
      </c>
      <c r="AV69" s="82">
        <f t="shared" ref="AV69" si="691">+AV70+AV71+AV72+AV73+AV74</f>
        <v>0</v>
      </c>
      <c r="AW69" s="82">
        <f t="shared" ref="AW69" si="692">+AW70+AW71+AW72+AW73+AW74</f>
        <v>0</v>
      </c>
      <c r="AX69" s="82">
        <f t="shared" ref="AX69" si="693">+AX70+AX71+AX72+AX73+AX74</f>
        <v>0</v>
      </c>
      <c r="AY69" s="82">
        <f t="shared" ref="AY69" si="694">+AY70+AY71+AY72+AY73+AY74</f>
        <v>0</v>
      </c>
      <c r="AZ69" s="82">
        <f t="shared" ref="AZ69" si="695">+AZ70+AZ71+AZ72+AZ73+AZ74</f>
        <v>0</v>
      </c>
      <c r="BA69" s="82">
        <f t="shared" ref="BA69" si="696">+BA70+BA71+BA72+BA73+BA74</f>
        <v>0</v>
      </c>
      <c r="BB69" s="82">
        <f t="shared" ref="BB69" si="697">+BB70+BB71+BB72+BB73+BB74</f>
        <v>0</v>
      </c>
      <c r="BC69" s="82">
        <f t="shared" ref="BC69" si="698">+BC70+BC71+BC72+BC73+BC74</f>
        <v>0</v>
      </c>
      <c r="BD69" s="82">
        <f t="shared" ref="BD69" si="699">+BD70+BD71+BD72+BD73+BD74</f>
        <v>0</v>
      </c>
      <c r="BE69" s="82">
        <f t="shared" ref="BE69" si="700">+BE70+BE71+BE72+BE73+BE74</f>
        <v>0</v>
      </c>
      <c r="BF69" s="82">
        <f t="shared" ref="BF69" si="701">+BF70+BF71+BF72+BF73+BF74</f>
        <v>0</v>
      </c>
      <c r="BG69" s="82">
        <f t="shared" ref="BG69" si="702">+BG70+BG71+BG72+BG73+BG74</f>
        <v>0</v>
      </c>
      <c r="BH69" s="82">
        <f t="shared" ref="BH69" si="703">+BH70+BH71+BH72+BH73+BH74</f>
        <v>0</v>
      </c>
      <c r="BI69" s="82">
        <f t="shared" ref="BI69" si="704">+BI70+BI71+BI72+BI73+BI74</f>
        <v>0</v>
      </c>
      <c r="BJ69" s="82">
        <f t="shared" ref="BJ69" si="705">+BJ70+BJ71+BJ72+BJ73+BJ74</f>
        <v>0</v>
      </c>
      <c r="BK69" s="82">
        <f t="shared" ref="BK69" si="706">+BK70+BK71+BK72+BK73+BK74</f>
        <v>0</v>
      </c>
      <c r="BL69" s="82">
        <f t="shared" ref="BL69" si="707">+BL70+BL71+BL72+BL73+BL74</f>
        <v>0</v>
      </c>
      <c r="BM69" s="82">
        <f t="shared" ref="BM69" si="708">+BM70+BM71+BM72+BM73+BM74</f>
        <v>0</v>
      </c>
      <c r="BN69" s="82">
        <f t="shared" ref="BN69" si="709">+BN70+BN71+BN72+BN73+BN74</f>
        <v>0</v>
      </c>
    </row>
    <row r="70" spans="1:66" ht="26.25" x14ac:dyDescent="0.3">
      <c r="A70" s="54" t="s">
        <v>380</v>
      </c>
      <c r="B70" s="83">
        <v>154673400.00000003</v>
      </c>
      <c r="C70" s="88">
        <v>23740251</v>
      </c>
      <c r="D70" s="82">
        <f t="shared" si="39"/>
        <v>130933149.00000003</v>
      </c>
      <c r="E70" s="82">
        <f t="shared" si="40"/>
        <v>0.15348632020761163</v>
      </c>
      <c r="F70" s="82">
        <f t="shared" si="79"/>
        <v>0</v>
      </c>
      <c r="G70" s="11">
        <f t="shared" ref="G70:G88" si="710">+Y70+Z70+I70+O70+H70+M70+N70+L70+S70+T70+Q70+R70+P70+J70+K70+U70+V70+W70+X70</f>
        <v>0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11">
        <f t="shared" ref="AA70:AA77" si="711">+AL70+AH70+AN70+AD70+AE70+AK70+AI70+AC70+AJ70+AG70+AF70+AM70+AB70</f>
        <v>0</v>
      </c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11">
        <f t="shared" ref="AO70:AO77" si="712">+AP70+AQ70+AR70+AS70+AU70+AX70+AW70+AY70+AZ70+BA70+BC70+BD70+BE70+BF70+BI70+BG70+BH70+BJ70+BK70+BL70+BM70+BN70+AV70+BB70+AT70</f>
        <v>0</v>
      </c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</row>
    <row r="71" spans="1:66" x14ac:dyDescent="0.3">
      <c r="A71" s="54" t="s">
        <v>381</v>
      </c>
      <c r="B71" s="83">
        <v>49129800</v>
      </c>
      <c r="C71" s="88">
        <v>38087075</v>
      </c>
      <c r="D71" s="82">
        <f t="shared" ref="D71:D77" si="713">+B71-C71</f>
        <v>11042725</v>
      </c>
      <c r="E71" s="82">
        <f t="shared" ref="E71:E89" si="714">+C71/B71</f>
        <v>0.77523366673587113</v>
      </c>
      <c r="F71" s="82">
        <f t="shared" ref="F71:F89" si="715">+G71+AA71+AO71</f>
        <v>0</v>
      </c>
      <c r="G71" s="11">
        <f t="shared" si="710"/>
        <v>0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11">
        <f t="shared" si="711"/>
        <v>0</v>
      </c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11">
        <f t="shared" si="712"/>
        <v>0</v>
      </c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</row>
    <row r="72" spans="1:66" ht="26.25" x14ac:dyDescent="0.3">
      <c r="A72" s="54" t="s">
        <v>382</v>
      </c>
      <c r="B72" s="83">
        <v>2419686300</v>
      </c>
      <c r="C72" s="88">
        <v>2419686300</v>
      </c>
      <c r="D72" s="82">
        <f t="shared" si="713"/>
        <v>0</v>
      </c>
      <c r="E72" s="82">
        <f t="shared" si="714"/>
        <v>1</v>
      </c>
      <c r="F72" s="82">
        <f t="shared" si="715"/>
        <v>0</v>
      </c>
      <c r="G72" s="11">
        <f t="shared" si="710"/>
        <v>0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11">
        <f t="shared" si="711"/>
        <v>0</v>
      </c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11">
        <f t="shared" si="712"/>
        <v>0</v>
      </c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</row>
    <row r="73" spans="1:66" ht="26.25" x14ac:dyDescent="0.3">
      <c r="A73" s="54" t="s">
        <v>383</v>
      </c>
      <c r="B73" s="83">
        <v>598545600</v>
      </c>
      <c r="C73" s="88">
        <v>497122905</v>
      </c>
      <c r="D73" s="82">
        <f t="shared" si="713"/>
        <v>101422695</v>
      </c>
      <c r="E73" s="82">
        <f t="shared" si="714"/>
        <v>0.83055143167036893</v>
      </c>
      <c r="F73" s="82">
        <f t="shared" si="715"/>
        <v>0</v>
      </c>
      <c r="G73" s="11">
        <f t="shared" si="710"/>
        <v>0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11">
        <f t="shared" si="711"/>
        <v>0</v>
      </c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11">
        <f t="shared" si="712"/>
        <v>0</v>
      </c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</row>
    <row r="74" spans="1:66" x14ac:dyDescent="0.3">
      <c r="A74" s="54" t="s">
        <v>384</v>
      </c>
      <c r="B74" s="83">
        <v>186172200</v>
      </c>
      <c r="C74" s="88">
        <v>84061173</v>
      </c>
      <c r="D74" s="82">
        <f t="shared" si="713"/>
        <v>102111027</v>
      </c>
      <c r="E74" s="82">
        <f t="shared" si="714"/>
        <v>0.45152376670630739</v>
      </c>
      <c r="F74" s="82">
        <f t="shared" si="715"/>
        <v>0</v>
      </c>
      <c r="G74" s="11">
        <f t="shared" si="710"/>
        <v>0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11">
        <f t="shared" si="711"/>
        <v>0</v>
      </c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11">
        <f t="shared" si="712"/>
        <v>0</v>
      </c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</row>
    <row r="75" spans="1:66" s="103" customFormat="1" x14ac:dyDescent="0.3">
      <c r="A75" s="53" t="s">
        <v>385</v>
      </c>
      <c r="B75" s="82">
        <f>+B76+B77</f>
        <v>1847000000</v>
      </c>
      <c r="C75" s="82">
        <f>+C76+C77</f>
        <v>220415000</v>
      </c>
      <c r="D75" s="82">
        <f t="shared" si="713"/>
        <v>1626585000</v>
      </c>
      <c r="E75" s="82">
        <f t="shared" si="714"/>
        <v>0.11933676231727125</v>
      </c>
      <c r="F75" s="82">
        <f t="shared" si="715"/>
        <v>0</v>
      </c>
      <c r="G75" s="11">
        <f t="shared" si="710"/>
        <v>0</v>
      </c>
      <c r="H75" s="82">
        <f>+H76+H77</f>
        <v>0</v>
      </c>
      <c r="I75" s="82">
        <f t="shared" ref="I75:Z75" si="716">+I76+I77</f>
        <v>0</v>
      </c>
      <c r="J75" s="82">
        <f t="shared" si="716"/>
        <v>0</v>
      </c>
      <c r="K75" s="82">
        <f t="shared" si="716"/>
        <v>0</v>
      </c>
      <c r="L75" s="82">
        <f t="shared" si="716"/>
        <v>0</v>
      </c>
      <c r="M75" s="82">
        <f t="shared" si="716"/>
        <v>0</v>
      </c>
      <c r="N75" s="82">
        <f t="shared" si="716"/>
        <v>0</v>
      </c>
      <c r="O75" s="82">
        <f t="shared" si="716"/>
        <v>0</v>
      </c>
      <c r="P75" s="82">
        <f t="shared" si="716"/>
        <v>0</v>
      </c>
      <c r="Q75" s="82">
        <f t="shared" si="716"/>
        <v>0</v>
      </c>
      <c r="R75" s="82">
        <f t="shared" si="716"/>
        <v>0</v>
      </c>
      <c r="S75" s="82">
        <f t="shared" si="716"/>
        <v>0</v>
      </c>
      <c r="T75" s="82">
        <f t="shared" si="716"/>
        <v>0</v>
      </c>
      <c r="U75" s="82">
        <f t="shared" si="716"/>
        <v>0</v>
      </c>
      <c r="V75" s="82">
        <f t="shared" si="716"/>
        <v>0</v>
      </c>
      <c r="W75" s="82">
        <f t="shared" si="716"/>
        <v>0</v>
      </c>
      <c r="X75" s="82">
        <f t="shared" si="716"/>
        <v>0</v>
      </c>
      <c r="Y75" s="82">
        <f t="shared" si="716"/>
        <v>0</v>
      </c>
      <c r="Z75" s="82">
        <f t="shared" si="716"/>
        <v>0</v>
      </c>
      <c r="AA75" s="11">
        <f t="shared" si="711"/>
        <v>0</v>
      </c>
      <c r="AB75" s="82">
        <f>+AB76+AB77</f>
        <v>0</v>
      </c>
      <c r="AC75" s="82">
        <f t="shared" ref="AC75:AP75" si="717">+AC76+AC77</f>
        <v>0</v>
      </c>
      <c r="AD75" s="82">
        <f t="shared" si="717"/>
        <v>0</v>
      </c>
      <c r="AE75" s="82">
        <f t="shared" si="717"/>
        <v>0</v>
      </c>
      <c r="AF75" s="82">
        <f t="shared" si="717"/>
        <v>0</v>
      </c>
      <c r="AG75" s="82">
        <f t="shared" si="717"/>
        <v>0</v>
      </c>
      <c r="AH75" s="82">
        <f t="shared" si="717"/>
        <v>0</v>
      </c>
      <c r="AI75" s="82">
        <f t="shared" si="717"/>
        <v>0</v>
      </c>
      <c r="AJ75" s="82">
        <f t="shared" si="717"/>
        <v>0</v>
      </c>
      <c r="AK75" s="82">
        <f t="shared" si="717"/>
        <v>0</v>
      </c>
      <c r="AL75" s="82">
        <f t="shared" si="717"/>
        <v>0</v>
      </c>
      <c r="AM75" s="82">
        <f t="shared" si="717"/>
        <v>0</v>
      </c>
      <c r="AN75" s="82">
        <f t="shared" si="717"/>
        <v>0</v>
      </c>
      <c r="AO75" s="11">
        <f t="shared" si="712"/>
        <v>0</v>
      </c>
      <c r="AP75" s="82">
        <f t="shared" si="717"/>
        <v>0</v>
      </c>
      <c r="AQ75" s="82">
        <f t="shared" ref="AQ75" si="718">+AQ76+AQ77</f>
        <v>0</v>
      </c>
      <c r="AR75" s="82">
        <f t="shared" ref="AR75" si="719">+AR76+AR77</f>
        <v>0</v>
      </c>
      <c r="AS75" s="82">
        <f t="shared" ref="AS75" si="720">+AS76+AS77</f>
        <v>0</v>
      </c>
      <c r="AT75" s="82">
        <f t="shared" ref="AT75" si="721">+AT76+AT77</f>
        <v>0</v>
      </c>
      <c r="AU75" s="82">
        <f t="shared" ref="AU75" si="722">+AU76+AU77</f>
        <v>0</v>
      </c>
      <c r="AV75" s="82">
        <f t="shared" ref="AV75" si="723">+AV76+AV77</f>
        <v>0</v>
      </c>
      <c r="AW75" s="82">
        <f t="shared" ref="AW75" si="724">+AW76+AW77</f>
        <v>0</v>
      </c>
      <c r="AX75" s="82">
        <f t="shared" ref="AX75" si="725">+AX76+AX77</f>
        <v>0</v>
      </c>
      <c r="AY75" s="82">
        <f t="shared" ref="AY75" si="726">+AY76+AY77</f>
        <v>0</v>
      </c>
      <c r="AZ75" s="82">
        <f t="shared" ref="AZ75" si="727">+AZ76+AZ77</f>
        <v>0</v>
      </c>
      <c r="BA75" s="82">
        <f t="shared" ref="BA75" si="728">+BA76+BA77</f>
        <v>0</v>
      </c>
      <c r="BB75" s="82">
        <f t="shared" ref="BB75" si="729">+BB76+BB77</f>
        <v>0</v>
      </c>
      <c r="BC75" s="82">
        <f t="shared" ref="BC75" si="730">+BC76+BC77</f>
        <v>0</v>
      </c>
      <c r="BD75" s="82">
        <f t="shared" ref="BD75" si="731">+BD76+BD77</f>
        <v>0</v>
      </c>
      <c r="BE75" s="82">
        <f t="shared" ref="BE75" si="732">+BE76+BE77</f>
        <v>0</v>
      </c>
      <c r="BF75" s="82">
        <f t="shared" ref="BF75" si="733">+BF76+BF77</f>
        <v>0</v>
      </c>
      <c r="BG75" s="82">
        <f t="shared" ref="BG75" si="734">+BG76+BG77</f>
        <v>0</v>
      </c>
      <c r="BH75" s="82">
        <f t="shared" ref="BH75" si="735">+BH76+BH77</f>
        <v>0</v>
      </c>
      <c r="BI75" s="82">
        <f t="shared" ref="BI75" si="736">+BI76+BI77</f>
        <v>0</v>
      </c>
      <c r="BJ75" s="82">
        <f t="shared" ref="BJ75" si="737">+BJ76+BJ77</f>
        <v>0</v>
      </c>
      <c r="BK75" s="82">
        <f t="shared" ref="BK75" si="738">+BK76+BK77</f>
        <v>0</v>
      </c>
      <c r="BL75" s="82">
        <f t="shared" ref="BL75" si="739">+BL76+BL77</f>
        <v>0</v>
      </c>
      <c r="BM75" s="82">
        <f t="shared" ref="BM75" si="740">+BM76+BM77</f>
        <v>0</v>
      </c>
      <c r="BN75" s="82">
        <f t="shared" ref="BN75" si="741">+BN76+BN77</f>
        <v>0</v>
      </c>
    </row>
    <row r="76" spans="1:66" x14ac:dyDescent="0.3">
      <c r="A76" s="54" t="s">
        <v>386</v>
      </c>
      <c r="B76" s="83">
        <v>600000000</v>
      </c>
      <c r="C76" s="88">
        <v>220415000</v>
      </c>
      <c r="D76" s="82">
        <f t="shared" si="713"/>
        <v>379585000</v>
      </c>
      <c r="E76" s="82">
        <f t="shared" si="714"/>
        <v>0.36735833333333334</v>
      </c>
      <c r="F76" s="82">
        <f t="shared" si="715"/>
        <v>0</v>
      </c>
      <c r="G76" s="11">
        <f t="shared" si="710"/>
        <v>0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11">
        <f t="shared" si="711"/>
        <v>0</v>
      </c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11">
        <f t="shared" si="712"/>
        <v>0</v>
      </c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</row>
    <row r="77" spans="1:66" x14ac:dyDescent="0.3">
      <c r="A77" s="54" t="s">
        <v>387</v>
      </c>
      <c r="B77" s="83">
        <v>1247000000</v>
      </c>
      <c r="C77" s="88"/>
      <c r="D77" s="82">
        <f t="shared" si="713"/>
        <v>1247000000</v>
      </c>
      <c r="E77" s="82">
        <f t="shared" si="714"/>
        <v>0</v>
      </c>
      <c r="F77" s="82">
        <f t="shared" si="715"/>
        <v>0</v>
      </c>
      <c r="G77" s="11">
        <f t="shared" si="710"/>
        <v>0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11">
        <f t="shared" si="711"/>
        <v>0</v>
      </c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11">
        <f t="shared" si="712"/>
        <v>0</v>
      </c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</row>
    <row r="78" spans="1:66" s="103" customFormat="1" x14ac:dyDescent="0.3">
      <c r="A78" s="4" t="s">
        <v>404</v>
      </c>
      <c r="B78" s="82"/>
      <c r="C78" s="90">
        <f>+C6-C15</f>
        <v>3434314680.7400055</v>
      </c>
      <c r="D78" s="90"/>
      <c r="E78" s="82" t="e">
        <f t="shared" si="714"/>
        <v>#DIV/0!</v>
      </c>
      <c r="F78" s="82">
        <f t="shared" si="715"/>
        <v>0</v>
      </c>
      <c r="G78" s="11">
        <f t="shared" si="710"/>
        <v>0</v>
      </c>
      <c r="H78" s="90">
        <f>+H6-H15</f>
        <v>0</v>
      </c>
      <c r="I78" s="90">
        <f t="shared" ref="I78:Z78" si="742">+I6-I15</f>
        <v>0</v>
      </c>
      <c r="J78" s="90">
        <f t="shared" si="742"/>
        <v>0</v>
      </c>
      <c r="K78" s="90">
        <f t="shared" si="742"/>
        <v>0</v>
      </c>
      <c r="L78" s="90">
        <f t="shared" si="742"/>
        <v>0</v>
      </c>
      <c r="M78" s="90">
        <f t="shared" si="742"/>
        <v>0</v>
      </c>
      <c r="N78" s="90">
        <f t="shared" si="742"/>
        <v>0</v>
      </c>
      <c r="O78" s="90">
        <f t="shared" si="742"/>
        <v>0</v>
      </c>
      <c r="P78" s="90">
        <f t="shared" si="742"/>
        <v>0</v>
      </c>
      <c r="Q78" s="90">
        <f t="shared" si="742"/>
        <v>0</v>
      </c>
      <c r="R78" s="90">
        <f t="shared" si="742"/>
        <v>0</v>
      </c>
      <c r="S78" s="90">
        <f t="shared" si="742"/>
        <v>0</v>
      </c>
      <c r="T78" s="90">
        <f t="shared" si="742"/>
        <v>0</v>
      </c>
      <c r="U78" s="90">
        <f t="shared" si="742"/>
        <v>0</v>
      </c>
      <c r="V78" s="90">
        <f t="shared" si="742"/>
        <v>0</v>
      </c>
      <c r="W78" s="90">
        <f t="shared" si="742"/>
        <v>0</v>
      </c>
      <c r="X78" s="90">
        <f t="shared" si="742"/>
        <v>0</v>
      </c>
      <c r="Y78" s="90">
        <f t="shared" si="742"/>
        <v>0</v>
      </c>
      <c r="Z78" s="90">
        <f t="shared" si="742"/>
        <v>0</v>
      </c>
      <c r="AA78" s="5">
        <f t="shared" ref="AA78:AO78" si="743">+AA5+AA6-AA13</f>
        <v>0</v>
      </c>
      <c r="AB78" s="90">
        <f t="shared" ref="AB78:AN78" si="744">+AB6-AB15</f>
        <v>0</v>
      </c>
      <c r="AC78" s="90">
        <f t="shared" si="744"/>
        <v>0</v>
      </c>
      <c r="AD78" s="90">
        <f t="shared" si="744"/>
        <v>0</v>
      </c>
      <c r="AE78" s="90">
        <f t="shared" si="744"/>
        <v>0</v>
      </c>
      <c r="AF78" s="90">
        <f t="shared" si="744"/>
        <v>0</v>
      </c>
      <c r="AG78" s="90">
        <f t="shared" si="744"/>
        <v>0</v>
      </c>
      <c r="AH78" s="90">
        <f t="shared" si="744"/>
        <v>0</v>
      </c>
      <c r="AI78" s="90">
        <f t="shared" si="744"/>
        <v>0</v>
      </c>
      <c r="AJ78" s="90">
        <f t="shared" si="744"/>
        <v>0</v>
      </c>
      <c r="AK78" s="90">
        <f t="shared" si="744"/>
        <v>0</v>
      </c>
      <c r="AL78" s="90">
        <f t="shared" si="744"/>
        <v>0</v>
      </c>
      <c r="AM78" s="90">
        <f t="shared" si="744"/>
        <v>0</v>
      </c>
      <c r="AN78" s="90">
        <f t="shared" si="744"/>
        <v>0</v>
      </c>
      <c r="AO78" s="5">
        <f t="shared" si="743"/>
        <v>0</v>
      </c>
      <c r="AP78" s="90">
        <f t="shared" ref="AP78:BN78" si="745">+AP6-AP15</f>
        <v>0</v>
      </c>
      <c r="AQ78" s="90">
        <f t="shared" si="745"/>
        <v>0</v>
      </c>
      <c r="AR78" s="90">
        <f t="shared" si="745"/>
        <v>0</v>
      </c>
      <c r="AS78" s="90">
        <f t="shared" si="745"/>
        <v>0</v>
      </c>
      <c r="AT78" s="90">
        <f t="shared" si="745"/>
        <v>0</v>
      </c>
      <c r="AU78" s="90">
        <f t="shared" si="745"/>
        <v>0</v>
      </c>
      <c r="AV78" s="90">
        <f t="shared" si="745"/>
        <v>0</v>
      </c>
      <c r="AW78" s="90">
        <f t="shared" si="745"/>
        <v>0</v>
      </c>
      <c r="AX78" s="90">
        <f t="shared" si="745"/>
        <v>0</v>
      </c>
      <c r="AY78" s="90">
        <f t="shared" si="745"/>
        <v>0</v>
      </c>
      <c r="AZ78" s="90">
        <f t="shared" si="745"/>
        <v>0</v>
      </c>
      <c r="BA78" s="90">
        <f t="shared" si="745"/>
        <v>0</v>
      </c>
      <c r="BB78" s="90">
        <f t="shared" si="745"/>
        <v>0</v>
      </c>
      <c r="BC78" s="90">
        <f t="shared" si="745"/>
        <v>0</v>
      </c>
      <c r="BD78" s="90">
        <f t="shared" si="745"/>
        <v>0</v>
      </c>
      <c r="BE78" s="90">
        <f t="shared" si="745"/>
        <v>0</v>
      </c>
      <c r="BF78" s="90">
        <f t="shared" si="745"/>
        <v>0</v>
      </c>
      <c r="BG78" s="90">
        <f t="shared" si="745"/>
        <v>0</v>
      </c>
      <c r="BH78" s="90">
        <f t="shared" si="745"/>
        <v>0</v>
      </c>
      <c r="BI78" s="90">
        <f t="shared" si="745"/>
        <v>0</v>
      </c>
      <c r="BJ78" s="90">
        <f t="shared" si="745"/>
        <v>0</v>
      </c>
      <c r="BK78" s="90">
        <f t="shared" si="745"/>
        <v>0</v>
      </c>
      <c r="BL78" s="90">
        <f t="shared" si="745"/>
        <v>0</v>
      </c>
      <c r="BM78" s="90">
        <f t="shared" si="745"/>
        <v>0</v>
      </c>
      <c r="BN78" s="90">
        <f t="shared" si="745"/>
        <v>0</v>
      </c>
    </row>
    <row r="79" spans="1:66" s="103" customFormat="1" x14ac:dyDescent="0.3">
      <c r="A79" s="4" t="s">
        <v>190</v>
      </c>
      <c r="B79" s="82"/>
      <c r="C79" s="90">
        <f>+C78-C80</f>
        <v>3424921530.7400055</v>
      </c>
      <c r="D79" s="90"/>
      <c r="E79" s="82" t="e">
        <f t="shared" si="714"/>
        <v>#DIV/0!</v>
      </c>
      <c r="F79" s="82">
        <f t="shared" si="715"/>
        <v>0</v>
      </c>
      <c r="G79" s="11">
        <f t="shared" si="710"/>
        <v>0</v>
      </c>
      <c r="H79" s="90"/>
      <c r="I79" s="5">
        <f t="shared" ref="I79:Z79" si="746">+I78-I80</f>
        <v>0</v>
      </c>
      <c r="J79" s="5">
        <f t="shared" si="746"/>
        <v>0</v>
      </c>
      <c r="K79" s="5">
        <f t="shared" si="746"/>
        <v>0</v>
      </c>
      <c r="L79" s="5">
        <f t="shared" si="746"/>
        <v>0</v>
      </c>
      <c r="M79" s="5">
        <f t="shared" si="746"/>
        <v>0</v>
      </c>
      <c r="N79" s="5">
        <f t="shared" si="746"/>
        <v>0</v>
      </c>
      <c r="O79" s="5">
        <f t="shared" si="746"/>
        <v>0</v>
      </c>
      <c r="P79" s="5">
        <f t="shared" si="746"/>
        <v>0</v>
      </c>
      <c r="Q79" s="5">
        <f t="shared" si="746"/>
        <v>0</v>
      </c>
      <c r="R79" s="5">
        <f t="shared" si="746"/>
        <v>0</v>
      </c>
      <c r="S79" s="5">
        <f t="shared" si="746"/>
        <v>0</v>
      </c>
      <c r="T79" s="5">
        <f t="shared" si="746"/>
        <v>0</v>
      </c>
      <c r="U79" s="5">
        <f t="shared" si="746"/>
        <v>0</v>
      </c>
      <c r="V79" s="5">
        <f t="shared" si="746"/>
        <v>0</v>
      </c>
      <c r="W79" s="5">
        <f t="shared" si="746"/>
        <v>0</v>
      </c>
      <c r="X79" s="5">
        <f t="shared" si="746"/>
        <v>0</v>
      </c>
      <c r="Y79" s="5">
        <f t="shared" si="746"/>
        <v>0</v>
      </c>
      <c r="Z79" s="5">
        <f t="shared" si="746"/>
        <v>0</v>
      </c>
      <c r="AA79" s="11">
        <f t="shared" ref="AA79:AA92" si="747">+AL79+AH79+AN79+AD79+AE79+AK79+AI79+AC79+AJ79+AG79+AF79+AM79+AB79</f>
        <v>0</v>
      </c>
      <c r="AB79" s="5">
        <f t="shared" ref="AB79" si="748">+AB78-AB80</f>
        <v>0</v>
      </c>
      <c r="AC79" s="5">
        <f t="shared" ref="AC79:AN79" si="749">+AC78-AC80</f>
        <v>0</v>
      </c>
      <c r="AD79" s="5">
        <f t="shared" si="749"/>
        <v>0</v>
      </c>
      <c r="AE79" s="5">
        <f t="shared" si="749"/>
        <v>0</v>
      </c>
      <c r="AF79" s="5">
        <f t="shared" si="749"/>
        <v>0</v>
      </c>
      <c r="AG79" s="5">
        <f t="shared" si="749"/>
        <v>0</v>
      </c>
      <c r="AH79" s="5">
        <f t="shared" si="749"/>
        <v>0</v>
      </c>
      <c r="AI79" s="5">
        <f t="shared" si="749"/>
        <v>0</v>
      </c>
      <c r="AJ79" s="5">
        <f t="shared" si="749"/>
        <v>0</v>
      </c>
      <c r="AK79" s="5">
        <f t="shared" si="749"/>
        <v>0</v>
      </c>
      <c r="AL79" s="5">
        <f t="shared" si="749"/>
        <v>0</v>
      </c>
      <c r="AM79" s="5">
        <f t="shared" si="749"/>
        <v>0</v>
      </c>
      <c r="AN79" s="5">
        <f t="shared" si="749"/>
        <v>0</v>
      </c>
      <c r="AO79" s="11">
        <f t="shared" ref="AO79:AO92" si="750">+AP79+AQ79+AR79+AS79+AU79+AX79+AW79+AY79+AZ79+BA79+BC79+BD79+BE79+BF79+BI79+BG79+BH79+BJ79+BK79+BL79+BM79+BN79+AV79+BB79+AT79</f>
        <v>0</v>
      </c>
      <c r="AP79" s="5">
        <f t="shared" ref="AP79:BN79" si="751">+AP78-AP80</f>
        <v>0</v>
      </c>
      <c r="AQ79" s="5">
        <f t="shared" si="751"/>
        <v>0</v>
      </c>
      <c r="AR79" s="5">
        <f t="shared" si="751"/>
        <v>0</v>
      </c>
      <c r="AS79" s="5">
        <f t="shared" si="751"/>
        <v>0</v>
      </c>
      <c r="AT79" s="5">
        <f t="shared" si="751"/>
        <v>0</v>
      </c>
      <c r="AU79" s="5">
        <f t="shared" si="751"/>
        <v>0</v>
      </c>
      <c r="AV79" s="5">
        <f t="shared" si="751"/>
        <v>0</v>
      </c>
      <c r="AW79" s="5">
        <f t="shared" si="751"/>
        <v>0</v>
      </c>
      <c r="AX79" s="5">
        <f t="shared" si="751"/>
        <v>0</v>
      </c>
      <c r="AY79" s="5">
        <f t="shared" si="751"/>
        <v>0</v>
      </c>
      <c r="AZ79" s="5">
        <f t="shared" si="751"/>
        <v>0</v>
      </c>
      <c r="BA79" s="5">
        <f t="shared" si="751"/>
        <v>0</v>
      </c>
      <c r="BB79" s="5">
        <f t="shared" si="751"/>
        <v>0</v>
      </c>
      <c r="BC79" s="5">
        <f t="shared" si="751"/>
        <v>0</v>
      </c>
      <c r="BD79" s="5">
        <f t="shared" si="751"/>
        <v>0</v>
      </c>
      <c r="BE79" s="5">
        <f t="shared" si="751"/>
        <v>0</v>
      </c>
      <c r="BF79" s="5">
        <f t="shared" si="751"/>
        <v>0</v>
      </c>
      <c r="BG79" s="5">
        <f t="shared" si="751"/>
        <v>0</v>
      </c>
      <c r="BH79" s="5">
        <f t="shared" si="751"/>
        <v>0</v>
      </c>
      <c r="BI79" s="5">
        <f t="shared" si="751"/>
        <v>0</v>
      </c>
      <c r="BJ79" s="5">
        <f t="shared" si="751"/>
        <v>0</v>
      </c>
      <c r="BK79" s="5">
        <f t="shared" si="751"/>
        <v>0</v>
      </c>
      <c r="BL79" s="5">
        <f t="shared" si="751"/>
        <v>0</v>
      </c>
      <c r="BM79" s="5">
        <f t="shared" si="751"/>
        <v>0</v>
      </c>
      <c r="BN79" s="5">
        <f t="shared" si="751"/>
        <v>0</v>
      </c>
    </row>
    <row r="80" spans="1:66" s="103" customFormat="1" x14ac:dyDescent="0.3">
      <c r="A80" s="4" t="s">
        <v>177</v>
      </c>
      <c r="B80" s="82"/>
      <c r="C80" s="90">
        <v>9393150</v>
      </c>
      <c r="D80" s="90"/>
      <c r="E80" s="82" t="e">
        <f t="shared" si="714"/>
        <v>#DIV/0!</v>
      </c>
      <c r="F80" s="82">
        <f t="shared" si="715"/>
        <v>0</v>
      </c>
      <c r="G80" s="11">
        <f t="shared" si="710"/>
        <v>0</v>
      </c>
      <c r="H80" s="90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11">
        <f t="shared" si="747"/>
        <v>0</v>
      </c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11">
        <f t="shared" si="750"/>
        <v>0</v>
      </c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spans="1:66" x14ac:dyDescent="0.3">
      <c r="A81" s="6" t="s">
        <v>165</v>
      </c>
      <c r="B81" s="83"/>
      <c r="C81" s="88">
        <f>+'өр ав'!C5</f>
        <v>40468559</v>
      </c>
      <c r="D81" s="88"/>
      <c r="E81" s="82" t="e">
        <f t="shared" si="714"/>
        <v>#DIV/0!</v>
      </c>
      <c r="F81" s="82">
        <f t="shared" si="715"/>
        <v>0</v>
      </c>
      <c r="G81" s="11"/>
      <c r="H81" s="88"/>
      <c r="I81" s="7"/>
      <c r="J81" s="7"/>
      <c r="K81" s="7"/>
      <c r="L81" s="7"/>
      <c r="M81" s="7"/>
      <c r="N81" s="7"/>
      <c r="O81" s="7"/>
      <c r="P81" s="7"/>
      <c r="Q81" s="7"/>
      <c r="R81" s="7">
        <v>0</v>
      </c>
      <c r="S81" s="7"/>
      <c r="T81" s="7"/>
      <c r="U81" s="7"/>
      <c r="V81" s="7"/>
      <c r="W81" s="7"/>
      <c r="X81" s="7"/>
      <c r="Y81" s="7"/>
      <c r="Z81" s="7"/>
      <c r="AA81" s="11">
        <f t="shared" si="747"/>
        <v>0</v>
      </c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11">
        <f t="shared" si="750"/>
        <v>0</v>
      </c>
      <c r="AP81" s="7"/>
      <c r="AQ81" s="7"/>
      <c r="AR81" s="7"/>
      <c r="AS81" s="7"/>
      <c r="AT81" s="7"/>
      <c r="AU81" s="98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98"/>
      <c r="BN81" s="7"/>
    </row>
    <row r="82" spans="1:66" x14ac:dyDescent="0.3">
      <c r="A82" s="6" t="s">
        <v>166</v>
      </c>
      <c r="B82" s="83"/>
      <c r="C82" s="88">
        <f>+'өр ав'!D5</f>
        <v>2662837018.4499998</v>
      </c>
      <c r="D82" s="88"/>
      <c r="E82" s="82" t="e">
        <f t="shared" si="714"/>
        <v>#DIV/0!</v>
      </c>
      <c r="F82" s="82">
        <f t="shared" si="715"/>
        <v>0</v>
      </c>
      <c r="G82" s="11"/>
      <c r="H82" s="88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20"/>
      <c r="V82" s="7"/>
      <c r="W82" s="7"/>
      <c r="X82" s="7"/>
      <c r="Y82" s="7"/>
      <c r="Z82" s="7"/>
      <c r="AA82" s="11">
        <f t="shared" si="747"/>
        <v>0</v>
      </c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11">
        <f t="shared" si="750"/>
        <v>0</v>
      </c>
      <c r="AP82" s="98"/>
      <c r="AQ82" s="98"/>
      <c r="AR82" s="98"/>
      <c r="AS82" s="98"/>
      <c r="AT82" s="98"/>
      <c r="AU82" s="98"/>
      <c r="AV82" s="98"/>
      <c r="AW82" s="7"/>
      <c r="AX82" s="7"/>
      <c r="AY82" s="98"/>
      <c r="AZ82" s="98"/>
      <c r="BA82" s="98"/>
      <c r="BB82" s="98"/>
      <c r="BC82" s="98"/>
      <c r="BD82" s="7"/>
      <c r="BE82" s="7"/>
      <c r="BF82" s="7"/>
      <c r="BG82" s="7"/>
      <c r="BH82" s="98"/>
      <c r="BI82" s="98"/>
      <c r="BJ82" s="7"/>
      <c r="BK82" s="98"/>
      <c r="BL82" s="7"/>
      <c r="BM82" s="98"/>
      <c r="BN82" s="98"/>
    </row>
    <row r="83" spans="1:66" x14ac:dyDescent="0.3">
      <c r="A83" s="54" t="s">
        <v>396</v>
      </c>
      <c r="B83" s="89">
        <v>34</v>
      </c>
      <c r="C83" s="7">
        <f>+C84</f>
        <v>34</v>
      </c>
      <c r="D83" s="7"/>
      <c r="E83" s="82">
        <f t="shared" si="714"/>
        <v>1</v>
      </c>
      <c r="F83" s="82">
        <f t="shared" si="715"/>
        <v>0</v>
      </c>
      <c r="G83" s="11">
        <f t="shared" si="710"/>
        <v>0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11">
        <f t="shared" si="747"/>
        <v>0</v>
      </c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11">
        <f t="shared" si="750"/>
        <v>0</v>
      </c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</row>
    <row r="84" spans="1:66" x14ac:dyDescent="0.3">
      <c r="A84" s="54" t="s">
        <v>397</v>
      </c>
      <c r="B84" s="86">
        <v>34</v>
      </c>
      <c r="C84" s="7">
        <v>34</v>
      </c>
      <c r="D84" s="7"/>
      <c r="E84" s="82">
        <f t="shared" si="714"/>
        <v>1</v>
      </c>
      <c r="F84" s="82">
        <f t="shared" si="715"/>
        <v>0</v>
      </c>
      <c r="G84" s="11">
        <f t="shared" si="710"/>
        <v>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11">
        <f t="shared" si="747"/>
        <v>0</v>
      </c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11">
        <f t="shared" si="750"/>
        <v>0</v>
      </c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</row>
    <row r="85" spans="1:66" s="103" customFormat="1" x14ac:dyDescent="0.3">
      <c r="A85" s="53" t="s">
        <v>398</v>
      </c>
      <c r="B85" s="89">
        <f>+B86+B87+B88+B89</f>
        <v>9470</v>
      </c>
      <c r="C85" s="5">
        <f>+C86+C87+C88+C89</f>
        <v>9470</v>
      </c>
      <c r="D85" s="5"/>
      <c r="E85" s="82">
        <f t="shared" si="714"/>
        <v>1</v>
      </c>
      <c r="F85" s="89">
        <f>+F86+F87+F88+F89</f>
        <v>0</v>
      </c>
      <c r="G85" s="11">
        <f t="shared" si="710"/>
        <v>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11">
        <f t="shared" si="747"/>
        <v>0</v>
      </c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11">
        <f t="shared" si="750"/>
        <v>0</v>
      </c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spans="1:66" x14ac:dyDescent="0.3">
      <c r="A86" s="54" t="s">
        <v>399</v>
      </c>
      <c r="B86" s="86">
        <v>177</v>
      </c>
      <c r="C86" s="7">
        <v>177</v>
      </c>
      <c r="D86" s="7"/>
      <c r="E86" s="82">
        <f t="shared" si="714"/>
        <v>1</v>
      </c>
      <c r="F86" s="82">
        <f t="shared" si="715"/>
        <v>0</v>
      </c>
      <c r="G86" s="11">
        <f t="shared" si="710"/>
        <v>0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11">
        <f t="shared" si="747"/>
        <v>0</v>
      </c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11">
        <f t="shared" si="750"/>
        <v>0</v>
      </c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</row>
    <row r="87" spans="1:66" x14ac:dyDescent="0.3">
      <c r="A87" s="54" t="s">
        <v>400</v>
      </c>
      <c r="B87" s="86">
        <v>8357</v>
      </c>
      <c r="C87" s="7">
        <v>8357</v>
      </c>
      <c r="D87" s="7"/>
      <c r="E87" s="82">
        <f t="shared" si="714"/>
        <v>1</v>
      </c>
      <c r="F87" s="82">
        <f t="shared" si="715"/>
        <v>0</v>
      </c>
      <c r="G87" s="11">
        <f t="shared" si="710"/>
        <v>0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11">
        <f t="shared" si="747"/>
        <v>0</v>
      </c>
      <c r="AB87" s="7">
        <v>0</v>
      </c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11">
        <f t="shared" si="750"/>
        <v>0</v>
      </c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</row>
    <row r="88" spans="1:66" x14ac:dyDescent="0.3">
      <c r="A88" s="54" t="s">
        <v>401</v>
      </c>
      <c r="B88" s="86">
        <v>501</v>
      </c>
      <c r="C88" s="7">
        <v>501</v>
      </c>
      <c r="D88" s="7"/>
      <c r="E88" s="82">
        <f t="shared" si="714"/>
        <v>1</v>
      </c>
      <c r="F88" s="82">
        <f t="shared" si="715"/>
        <v>0</v>
      </c>
      <c r="G88" s="11">
        <f t="shared" si="710"/>
        <v>0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11">
        <f t="shared" si="747"/>
        <v>0</v>
      </c>
      <c r="AB88" s="7">
        <v>0</v>
      </c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11">
        <f t="shared" si="750"/>
        <v>0</v>
      </c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</row>
    <row r="89" spans="1:66" x14ac:dyDescent="0.3">
      <c r="A89" s="54" t="s">
        <v>402</v>
      </c>
      <c r="B89" s="86">
        <v>435</v>
      </c>
      <c r="C89" s="7">
        <v>435</v>
      </c>
      <c r="D89" s="7"/>
      <c r="E89" s="82">
        <f t="shared" si="714"/>
        <v>1</v>
      </c>
      <c r="F89" s="82">
        <f t="shared" si="715"/>
        <v>0</v>
      </c>
      <c r="G89" s="11">
        <f>+Y89+Z89+I89+O89+H89+M89+N89+L89+S89+T89+Q89+R89+P89+J89+K89+U89+V89+W89+X89</f>
        <v>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11">
        <f t="shared" si="747"/>
        <v>0</v>
      </c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11">
        <f t="shared" si="750"/>
        <v>0</v>
      </c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</row>
    <row r="90" spans="1:66" x14ac:dyDescent="0.3">
      <c r="A90" s="93"/>
      <c r="B90" s="94"/>
      <c r="C90" s="114"/>
      <c r="D90" s="114"/>
      <c r="E90" s="114"/>
      <c r="F90" s="115"/>
      <c r="G90" s="11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11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11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</row>
    <row r="91" spans="1:66" x14ac:dyDescent="0.3">
      <c r="A91" s="93" t="s">
        <v>412</v>
      </c>
      <c r="B91" s="94"/>
      <c r="C91" s="114"/>
      <c r="D91" s="114"/>
      <c r="E91" s="114"/>
      <c r="F91" s="115"/>
      <c r="G91" s="11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11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11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</row>
    <row r="92" spans="1:66" x14ac:dyDescent="0.3">
      <c r="A92" s="93" t="s">
        <v>415</v>
      </c>
      <c r="B92" s="94"/>
      <c r="C92" s="95" t="s">
        <v>414</v>
      </c>
      <c r="D92" s="95"/>
      <c r="E92" s="95"/>
      <c r="F92" s="95"/>
      <c r="G92" s="11">
        <f>+Y92+Z92+I92+O92+H92+M92+N92+L92+S92+T92+Q92+R92+P92+J92+K92+U92+V92+W92+X92</f>
        <v>0</v>
      </c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11">
        <f t="shared" si="747"/>
        <v>0</v>
      </c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11">
        <f t="shared" si="750"/>
        <v>0</v>
      </c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</row>
    <row r="94" spans="1:66" x14ac:dyDescent="0.3">
      <c r="A94" s="14" t="s">
        <v>147</v>
      </c>
      <c r="B94" s="14"/>
      <c r="C94" s="14"/>
      <c r="D94" s="14"/>
      <c r="E94" s="14"/>
      <c r="F94" s="14"/>
    </row>
    <row r="95" spans="1:66" x14ac:dyDescent="0.3">
      <c r="A95" s="14" t="s">
        <v>169</v>
      </c>
      <c r="B95" s="14"/>
      <c r="C95" s="14" t="s">
        <v>170</v>
      </c>
      <c r="D95" s="14"/>
      <c r="E95" s="14"/>
      <c r="F95" s="14"/>
      <c r="G95" s="100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0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0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</row>
    <row r="96" spans="1:66" x14ac:dyDescent="0.3">
      <c r="A96" s="14"/>
      <c r="B96" s="14"/>
      <c r="C96" s="14"/>
      <c r="D96" s="14"/>
      <c r="E96" s="14"/>
      <c r="F96" s="14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</row>
    <row r="97" spans="1:41" x14ac:dyDescent="0.3">
      <c r="A97" s="14" t="s">
        <v>148</v>
      </c>
      <c r="B97" s="14"/>
      <c r="C97" s="14"/>
      <c r="D97" s="14"/>
      <c r="E97" s="14"/>
      <c r="F97" s="14"/>
    </row>
    <row r="98" spans="1:41" x14ac:dyDescent="0.3">
      <c r="A98" s="14" t="s">
        <v>171</v>
      </c>
      <c r="B98" s="14"/>
      <c r="C98" s="14" t="s">
        <v>172</v>
      </c>
      <c r="D98" s="14"/>
      <c r="E98" s="14"/>
      <c r="F98" s="14"/>
      <c r="AA98" s="34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</row>
    <row r="99" spans="1:41" x14ac:dyDescent="0.3">
      <c r="A99" s="14"/>
      <c r="B99" s="14"/>
      <c r="C99" s="14"/>
      <c r="D99" s="14"/>
      <c r="E99" s="14"/>
      <c r="F99" s="14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2"/>
    </row>
    <row r="100" spans="1:41" x14ac:dyDescent="0.3">
      <c r="A100" s="14" t="s">
        <v>149</v>
      </c>
      <c r="B100" s="14"/>
      <c r="C100" s="14"/>
      <c r="D100" s="14"/>
      <c r="E100" s="14"/>
      <c r="F100" s="14"/>
      <c r="AA100" s="34"/>
      <c r="AG100" s="102"/>
      <c r="AO100" s="2"/>
    </row>
    <row r="101" spans="1:41" x14ac:dyDescent="0.3">
      <c r="A101" s="14" t="s">
        <v>173</v>
      </c>
      <c r="B101" s="14"/>
      <c r="C101" s="14" t="s">
        <v>174</v>
      </c>
      <c r="D101" s="14"/>
      <c r="E101" s="14"/>
      <c r="F101" s="14"/>
      <c r="AA101" s="34"/>
      <c r="AO101" s="2"/>
    </row>
    <row r="102" spans="1:41" x14ac:dyDescent="0.3">
      <c r="AO102" s="2"/>
    </row>
    <row r="103" spans="1:41" x14ac:dyDescent="0.3">
      <c r="AO103" s="2"/>
    </row>
    <row r="104" spans="1:41" x14ac:dyDescent="0.3">
      <c r="AO104" s="2"/>
    </row>
    <row r="105" spans="1:41" x14ac:dyDescent="0.3">
      <c r="AO105" s="2"/>
    </row>
    <row r="106" spans="1:41" x14ac:dyDescent="0.3">
      <c r="AO106" s="2"/>
    </row>
    <row r="107" spans="1:41" x14ac:dyDescent="0.3">
      <c r="AO107" s="2"/>
    </row>
    <row r="108" spans="1:41" x14ac:dyDescent="0.3">
      <c r="AO108" s="2"/>
    </row>
  </sheetData>
  <mergeCells count="1">
    <mergeCell ref="A1:C1"/>
  </mergeCells>
  <pageMargins left="0.70866141732283472" right="0.11811023622047245" top="0.35433070866141736" bottom="0.35433070866141736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7"/>
  <sheetViews>
    <sheetView workbookViewId="0">
      <pane xSplit="2" ySplit="4" topLeftCell="AV62" activePane="bottomRight" state="frozen"/>
      <selection pane="topRight" activeCell="C1" sqref="C1"/>
      <selection pane="bottomLeft" activeCell="A5" sqref="A5"/>
      <selection pane="bottomRight" activeCell="AV95" sqref="AV95"/>
    </sheetView>
  </sheetViews>
  <sheetFormatPr defaultColWidth="9.140625" defaultRowHeight="15" x14ac:dyDescent="0.25"/>
  <cols>
    <col min="1" max="1" width="66" style="2" customWidth="1"/>
    <col min="2" max="2" width="22.42578125" style="8" hidden="1" customWidth="1"/>
    <col min="3" max="3" width="9" style="8" customWidth="1"/>
    <col min="4" max="4" width="20.42578125" style="2" bestFit="1" customWidth="1"/>
    <col min="5" max="5" width="15.28515625" style="12" bestFit="1" customWidth="1"/>
    <col min="6" max="6" width="15.140625" style="2" customWidth="1"/>
    <col min="7" max="7" width="15.5703125" style="2" customWidth="1"/>
    <col min="8" max="9" width="12.5703125" style="2" customWidth="1"/>
    <col min="10" max="10" width="11.7109375" style="2" customWidth="1"/>
    <col min="11" max="17" width="7.85546875" style="2" customWidth="1"/>
    <col min="18" max="18" width="11.140625" style="2" customWidth="1"/>
    <col min="19" max="21" width="7.85546875" style="2" customWidth="1"/>
    <col min="22" max="22" width="15.140625" style="2" customWidth="1"/>
    <col min="23" max="24" width="8.5703125" style="2" customWidth="1"/>
    <col min="25" max="25" width="15.140625" style="12" customWidth="1"/>
    <col min="26" max="28" width="8.140625" style="2" customWidth="1"/>
    <col min="29" max="29" width="17.140625" style="2" customWidth="1"/>
    <col min="30" max="32" width="8.140625" style="2" customWidth="1"/>
    <col min="33" max="33" width="19.140625" style="2" customWidth="1"/>
    <col min="34" max="37" width="8.140625" style="2" customWidth="1"/>
    <col min="38" max="38" width="15.140625" style="2" customWidth="1"/>
    <col min="39" max="39" width="15.140625" style="12" customWidth="1"/>
    <col min="40" max="40" width="15.140625" style="2" customWidth="1"/>
    <col min="41" max="41" width="13" style="2" customWidth="1"/>
    <col min="42" max="42" width="12" style="2" bestFit="1" customWidth="1"/>
    <col min="43" max="44" width="10.28515625" style="2" customWidth="1"/>
    <col min="45" max="45" width="15.140625" style="2" customWidth="1"/>
    <col min="46" max="46" width="8.85546875" style="2" customWidth="1"/>
    <col min="47" max="47" width="13.42578125" style="2" customWidth="1"/>
    <col min="48" max="48" width="11.7109375" style="2" bestFit="1" customWidth="1"/>
    <col min="49" max="49" width="8.85546875" style="2" customWidth="1"/>
    <col min="50" max="50" width="15.140625" style="2" customWidth="1"/>
    <col min="51" max="51" width="9.5703125" style="2" customWidth="1"/>
    <col min="52" max="52" width="15.140625" style="2" customWidth="1"/>
    <col min="53" max="53" width="14.28515625" style="2" customWidth="1"/>
    <col min="54" max="58" width="9.28515625" style="2" customWidth="1"/>
    <col min="59" max="59" width="12" style="2" bestFit="1" customWidth="1"/>
    <col min="60" max="60" width="13.42578125" style="2" customWidth="1"/>
    <col min="61" max="61" width="15.140625" style="2" customWidth="1"/>
    <col min="62" max="62" width="10.42578125" style="2" customWidth="1"/>
    <col min="63" max="63" width="15.140625" style="2" customWidth="1"/>
    <col min="64" max="64" width="10.140625" style="2" customWidth="1"/>
    <col min="65" max="16384" width="9.140625" style="2"/>
  </cols>
  <sheetData>
    <row r="1" spans="1:64" ht="16.5" x14ac:dyDescent="0.3">
      <c r="A1" s="125" t="s">
        <v>325</v>
      </c>
      <c r="B1" s="125"/>
      <c r="C1" s="125"/>
      <c r="D1" s="125"/>
      <c r="E1" s="125"/>
      <c r="F1" s="125"/>
    </row>
    <row r="4" spans="1:64" s="44" customFormat="1" ht="54" customHeight="1" x14ac:dyDescent="0.25">
      <c r="A4" s="40" t="s">
        <v>66</v>
      </c>
      <c r="B4" s="41" t="s">
        <v>65</v>
      </c>
      <c r="C4" s="42" t="s">
        <v>65</v>
      </c>
      <c r="D4" s="40" t="s">
        <v>67</v>
      </c>
      <c r="E4" s="43" t="s">
        <v>86</v>
      </c>
      <c r="F4" s="40" t="s">
        <v>87</v>
      </c>
      <c r="G4" s="40" t="s">
        <v>82</v>
      </c>
      <c r="H4" s="40" t="s">
        <v>83</v>
      </c>
      <c r="I4" s="40" t="s">
        <v>84</v>
      </c>
      <c r="J4" s="40" t="s">
        <v>85</v>
      </c>
      <c r="K4" s="40" t="s">
        <v>68</v>
      </c>
      <c r="L4" s="40" t="s">
        <v>69</v>
      </c>
      <c r="M4" s="40" t="s">
        <v>70</v>
      </c>
      <c r="N4" s="40" t="s">
        <v>71</v>
      </c>
      <c r="O4" s="40" t="s">
        <v>72</v>
      </c>
      <c r="P4" s="40" t="s">
        <v>73</v>
      </c>
      <c r="Q4" s="40" t="s">
        <v>74</v>
      </c>
      <c r="R4" s="40" t="s">
        <v>75</v>
      </c>
      <c r="S4" s="40" t="s">
        <v>76</v>
      </c>
      <c r="T4" s="40" t="s">
        <v>77</v>
      </c>
      <c r="U4" s="40" t="s">
        <v>78</v>
      </c>
      <c r="V4" s="40" t="s">
        <v>79</v>
      </c>
      <c r="W4" s="40" t="s">
        <v>80</v>
      </c>
      <c r="X4" s="40" t="s">
        <v>81</v>
      </c>
      <c r="Y4" s="43" t="s">
        <v>88</v>
      </c>
      <c r="Z4" s="40" t="s">
        <v>89</v>
      </c>
      <c r="AA4" s="40" t="s">
        <v>90</v>
      </c>
      <c r="AB4" s="40" t="s">
        <v>91</v>
      </c>
      <c r="AC4" s="40" t="s">
        <v>92</v>
      </c>
      <c r="AD4" s="40" t="s">
        <v>93</v>
      </c>
      <c r="AE4" s="40" t="s">
        <v>94</v>
      </c>
      <c r="AF4" s="40" t="s">
        <v>95</v>
      </c>
      <c r="AG4" s="40" t="s">
        <v>96</v>
      </c>
      <c r="AH4" s="40" t="s">
        <v>97</v>
      </c>
      <c r="AI4" s="40" t="s">
        <v>98</v>
      </c>
      <c r="AJ4" s="40" t="s">
        <v>99</v>
      </c>
      <c r="AK4" s="40" t="s">
        <v>100</v>
      </c>
      <c r="AL4" s="40" t="s">
        <v>101</v>
      </c>
      <c r="AM4" s="43" t="s">
        <v>102</v>
      </c>
      <c r="AN4" s="38" t="s">
        <v>103</v>
      </c>
      <c r="AO4" s="38" t="s">
        <v>104</v>
      </c>
      <c r="AP4" s="38" t="s">
        <v>105</v>
      </c>
      <c r="AQ4" s="40" t="s">
        <v>106</v>
      </c>
      <c r="AR4" s="40" t="s">
        <v>107</v>
      </c>
      <c r="AS4" s="38" t="s">
        <v>108</v>
      </c>
      <c r="AT4" s="40" t="s">
        <v>109</v>
      </c>
      <c r="AU4" s="38" t="s">
        <v>110</v>
      </c>
      <c r="AV4" s="38" t="s">
        <v>111</v>
      </c>
      <c r="AW4" s="40" t="s">
        <v>112</v>
      </c>
      <c r="AX4" s="38" t="s">
        <v>113</v>
      </c>
      <c r="AY4" s="40" t="s">
        <v>114</v>
      </c>
      <c r="AZ4" s="40" t="s">
        <v>115</v>
      </c>
      <c r="BA4" s="40" t="s">
        <v>116</v>
      </c>
      <c r="BB4" s="40" t="s">
        <v>117</v>
      </c>
      <c r="BC4" s="40" t="s">
        <v>118</v>
      </c>
      <c r="BD4" s="40" t="s">
        <v>119</v>
      </c>
      <c r="BE4" s="40" t="s">
        <v>120</v>
      </c>
      <c r="BF4" s="40" t="s">
        <v>121</v>
      </c>
      <c r="BG4" s="40" t="s">
        <v>122</v>
      </c>
      <c r="BH4" s="40" t="s">
        <v>123</v>
      </c>
      <c r="BI4" s="40" t="s">
        <v>124</v>
      </c>
      <c r="BJ4" s="40" t="s">
        <v>125</v>
      </c>
      <c r="BK4" s="38" t="s">
        <v>126</v>
      </c>
      <c r="BL4" s="40" t="s">
        <v>127</v>
      </c>
    </row>
    <row r="5" spans="1:64" s="30" customFormat="1" ht="15" customHeight="1" x14ac:dyDescent="0.2">
      <c r="A5" s="31" t="s">
        <v>150</v>
      </c>
      <c r="B5" s="1"/>
      <c r="C5" s="10"/>
      <c r="D5" s="9">
        <f t="shared" ref="D5:D16" si="0">+E5+Y5+AM5</f>
        <v>11102691</v>
      </c>
      <c r="E5" s="11">
        <f t="shared" ref="E5:E16" si="1">+F5+G5+H5+I5+J5+K5+L5+M5+N5+O5+P5+Q5+R5+S5+T5+U5+V5+W5+X5</f>
        <v>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>
        <f t="shared" ref="Y5:Y16" si="2">+Z5+AA5+AB5+AC5+AD5+AE5+AF5+AG5+AH5+AI5+AJ5+AK5+AL5</f>
        <v>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1">
        <f t="shared" ref="AM5:AM16" si="3">+AN5+AO5+AP5+AQ5+AR5+AS5+AT5+AU5+AV5+AW5+AX5+AY5+AZ5+BA5+BB5+BC5+BD5+BE5+BF5+BG5+BH5+BI5+BJ5+BK5+BL5</f>
        <v>11102691</v>
      </c>
      <c r="AN5" s="10"/>
      <c r="AO5" s="10"/>
      <c r="AP5" s="10"/>
      <c r="AQ5" s="10"/>
      <c r="AR5" s="10"/>
      <c r="AS5" s="10"/>
      <c r="AT5" s="10"/>
      <c r="AU5" s="10"/>
      <c r="AV5" s="10">
        <v>11102691</v>
      </c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s="30" customFormat="1" ht="15" customHeight="1" x14ac:dyDescent="0.2">
      <c r="A6" s="32" t="s">
        <v>151</v>
      </c>
      <c r="B6" s="1"/>
      <c r="C6" s="10"/>
      <c r="D6" s="9">
        <f t="shared" si="0"/>
        <v>0</v>
      </c>
      <c r="E6" s="11">
        <f t="shared" si="1"/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>
        <f t="shared" si="2"/>
        <v>0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1">
        <f t="shared" si="3"/>
        <v>0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s="30" customFormat="1" ht="15" customHeight="1" x14ac:dyDescent="0.2">
      <c r="A7" s="32" t="s">
        <v>152</v>
      </c>
      <c r="B7" s="1"/>
      <c r="C7" s="10"/>
      <c r="D7" s="9">
        <f t="shared" si="0"/>
        <v>0</v>
      </c>
      <c r="E7" s="11">
        <f t="shared" si="1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1">
        <f t="shared" si="2"/>
        <v>0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1">
        <f t="shared" si="3"/>
        <v>0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s="28" customFormat="1" ht="15" customHeight="1" x14ac:dyDescent="0.2">
      <c r="A8" s="27" t="s">
        <v>153</v>
      </c>
      <c r="B8" s="25"/>
      <c r="C8" s="26"/>
      <c r="D8" s="11">
        <f t="shared" si="0"/>
        <v>932453360.76999998</v>
      </c>
      <c r="E8" s="11">
        <f t="shared" si="1"/>
        <v>516601644.76999998</v>
      </c>
      <c r="F8" s="26">
        <f t="shared" ref="F8:AG8" si="4">+F9+F10+F11+F12+F13+F14+F15+F16</f>
        <v>439719644.76999998</v>
      </c>
      <c r="G8" s="26">
        <f t="shared" si="4"/>
        <v>72583000</v>
      </c>
      <c r="H8" s="26">
        <f t="shared" si="4"/>
        <v>600000</v>
      </c>
      <c r="I8" s="26">
        <f t="shared" si="4"/>
        <v>2234000</v>
      </c>
      <c r="J8" s="26">
        <f t="shared" si="4"/>
        <v>550000</v>
      </c>
      <c r="K8" s="26">
        <f t="shared" si="4"/>
        <v>0</v>
      </c>
      <c r="L8" s="26">
        <f t="shared" si="4"/>
        <v>0</v>
      </c>
      <c r="M8" s="26">
        <f t="shared" si="4"/>
        <v>0</v>
      </c>
      <c r="N8" s="26">
        <f t="shared" si="4"/>
        <v>0</v>
      </c>
      <c r="O8" s="26">
        <f t="shared" si="4"/>
        <v>0</v>
      </c>
      <c r="P8" s="26">
        <f t="shared" si="4"/>
        <v>0</v>
      </c>
      <c r="Q8" s="26">
        <f t="shared" si="4"/>
        <v>0</v>
      </c>
      <c r="R8" s="26">
        <f t="shared" si="4"/>
        <v>465000</v>
      </c>
      <c r="S8" s="26">
        <f t="shared" si="4"/>
        <v>0</v>
      </c>
      <c r="T8" s="26">
        <f t="shared" si="4"/>
        <v>0</v>
      </c>
      <c r="U8" s="26">
        <f t="shared" si="4"/>
        <v>0</v>
      </c>
      <c r="V8" s="26">
        <f t="shared" si="4"/>
        <v>450000</v>
      </c>
      <c r="W8" s="26">
        <f t="shared" si="4"/>
        <v>0</v>
      </c>
      <c r="X8" s="26">
        <f t="shared" si="4"/>
        <v>0</v>
      </c>
      <c r="Y8" s="11">
        <f t="shared" si="2"/>
        <v>84583509</v>
      </c>
      <c r="Z8" s="26">
        <f t="shared" si="4"/>
        <v>0</v>
      </c>
      <c r="AA8" s="26">
        <f t="shared" si="4"/>
        <v>0</v>
      </c>
      <c r="AB8" s="26">
        <f t="shared" si="4"/>
        <v>0</v>
      </c>
      <c r="AC8" s="26">
        <f t="shared" si="4"/>
        <v>72510750</v>
      </c>
      <c r="AD8" s="26">
        <f t="shared" si="4"/>
        <v>0</v>
      </c>
      <c r="AE8" s="26">
        <f t="shared" si="4"/>
        <v>0</v>
      </c>
      <c r="AF8" s="26">
        <f t="shared" si="4"/>
        <v>0</v>
      </c>
      <c r="AG8" s="26">
        <f t="shared" si="4"/>
        <v>9345759</v>
      </c>
      <c r="AH8" s="26">
        <f>+AH9+AH10+AH11+AH12+AH13+AH14+AH15+AH16</f>
        <v>0</v>
      </c>
      <c r="AI8" s="26">
        <f t="shared" ref="AI8:BL8" si="5">+AI9+AI10+AI11+AI12+AI13+AI14+AI15+AI16</f>
        <v>0</v>
      </c>
      <c r="AJ8" s="26">
        <f t="shared" si="5"/>
        <v>0</v>
      </c>
      <c r="AK8" s="26">
        <f t="shared" si="5"/>
        <v>0</v>
      </c>
      <c r="AL8" s="26">
        <f t="shared" si="5"/>
        <v>2727000</v>
      </c>
      <c r="AM8" s="11">
        <f t="shared" si="3"/>
        <v>331268207</v>
      </c>
      <c r="AN8" s="26">
        <f t="shared" si="5"/>
        <v>2200000</v>
      </c>
      <c r="AO8" s="26">
        <f t="shared" si="5"/>
        <v>2010000</v>
      </c>
      <c r="AP8" s="26">
        <f t="shared" si="5"/>
        <v>18847500</v>
      </c>
      <c r="AQ8" s="26">
        <f t="shared" si="5"/>
        <v>0</v>
      </c>
      <c r="AR8" s="26">
        <f t="shared" si="5"/>
        <v>0</v>
      </c>
      <c r="AS8" s="26">
        <f t="shared" si="5"/>
        <v>13041770</v>
      </c>
      <c r="AT8" s="26">
        <f t="shared" si="5"/>
        <v>0</v>
      </c>
      <c r="AU8" s="26">
        <f t="shared" si="5"/>
        <v>13759624</v>
      </c>
      <c r="AV8" s="26">
        <f t="shared" si="5"/>
        <v>2700430</v>
      </c>
      <c r="AW8" s="26">
        <f t="shared" si="5"/>
        <v>0</v>
      </c>
      <c r="AX8" s="26">
        <f t="shared" si="5"/>
        <v>30560580</v>
      </c>
      <c r="AY8" s="26">
        <f t="shared" si="5"/>
        <v>0</v>
      </c>
      <c r="AZ8" s="26">
        <f t="shared" si="5"/>
        <v>83646888</v>
      </c>
      <c r="BA8" s="26">
        <f t="shared" si="5"/>
        <v>2367510</v>
      </c>
      <c r="BB8" s="26">
        <f t="shared" si="5"/>
        <v>0</v>
      </c>
      <c r="BC8" s="26">
        <f t="shared" si="5"/>
        <v>0</v>
      </c>
      <c r="BD8" s="26">
        <f t="shared" si="5"/>
        <v>0</v>
      </c>
      <c r="BE8" s="26">
        <f t="shared" si="5"/>
        <v>0</v>
      </c>
      <c r="BF8" s="26">
        <f t="shared" si="5"/>
        <v>0</v>
      </c>
      <c r="BG8" s="26">
        <f t="shared" si="5"/>
        <v>63268000</v>
      </c>
      <c r="BH8" s="26">
        <f t="shared" si="5"/>
        <v>1000000</v>
      </c>
      <c r="BI8" s="26">
        <f t="shared" si="5"/>
        <v>5809200</v>
      </c>
      <c r="BJ8" s="26">
        <f t="shared" si="5"/>
        <v>0</v>
      </c>
      <c r="BK8" s="26">
        <f t="shared" si="5"/>
        <v>92056705</v>
      </c>
      <c r="BL8" s="26">
        <f t="shared" si="5"/>
        <v>0</v>
      </c>
    </row>
    <row r="9" spans="1:64" s="30" customFormat="1" ht="15" customHeight="1" x14ac:dyDescent="0.2">
      <c r="A9" s="29" t="s">
        <v>154</v>
      </c>
      <c r="B9" s="1"/>
      <c r="C9" s="10"/>
      <c r="D9" s="9">
        <f t="shared" si="0"/>
        <v>0</v>
      </c>
      <c r="E9" s="11">
        <f t="shared" si="1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>
        <f t="shared" si="2"/>
        <v>0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1">
        <f t="shared" si="3"/>
        <v>0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s="30" customFormat="1" ht="24" customHeight="1" x14ac:dyDescent="0.2">
      <c r="A10" s="29" t="s">
        <v>155</v>
      </c>
      <c r="B10" s="1"/>
      <c r="C10" s="10"/>
      <c r="D10" s="9">
        <f t="shared" si="0"/>
        <v>0</v>
      </c>
      <c r="E10" s="11">
        <f t="shared" si="1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>
        <f t="shared" si="2"/>
        <v>0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1">
        <f t="shared" si="3"/>
        <v>0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s="30" customFormat="1" ht="24" customHeight="1" x14ac:dyDescent="0.2">
      <c r="A11" s="29" t="s">
        <v>156</v>
      </c>
      <c r="B11" s="1"/>
      <c r="C11" s="10"/>
      <c r="D11" s="9">
        <f t="shared" si="0"/>
        <v>766969276</v>
      </c>
      <c r="E11" s="11">
        <f t="shared" si="1"/>
        <v>512132746</v>
      </c>
      <c r="F11" s="10">
        <v>438424746</v>
      </c>
      <c r="G11" s="10">
        <v>71643000</v>
      </c>
      <c r="H11" s="10">
        <v>600000</v>
      </c>
      <c r="I11" s="10"/>
      <c r="J11" s="10">
        <v>550000</v>
      </c>
      <c r="K11" s="10"/>
      <c r="L11" s="10"/>
      <c r="M11" s="10"/>
      <c r="N11" s="10"/>
      <c r="O11" s="10"/>
      <c r="P11" s="10"/>
      <c r="Q11" s="10"/>
      <c r="R11" s="10">
        <v>465000</v>
      </c>
      <c r="S11" s="10"/>
      <c r="T11" s="10"/>
      <c r="U11" s="10"/>
      <c r="V11" s="10">
        <v>450000</v>
      </c>
      <c r="W11" s="10"/>
      <c r="X11" s="10"/>
      <c r="Y11" s="11">
        <f t="shared" si="2"/>
        <v>0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1">
        <f t="shared" si="3"/>
        <v>254836530</v>
      </c>
      <c r="AN11" s="10">
        <v>2200000</v>
      </c>
      <c r="AO11" s="10">
        <v>2010000</v>
      </c>
      <c r="AP11" s="10">
        <v>1200000</v>
      </c>
      <c r="AQ11" s="10"/>
      <c r="AR11" s="10"/>
      <c r="AS11" s="10">
        <v>600000</v>
      </c>
      <c r="AT11" s="10"/>
      <c r="AU11" s="10">
        <v>12126000</v>
      </c>
      <c r="AV11" s="10"/>
      <c r="AW11" s="10"/>
      <c r="AX11" s="10">
        <v>30037280</v>
      </c>
      <c r="AY11" s="10"/>
      <c r="AZ11" s="10">
        <v>80757800</v>
      </c>
      <c r="BA11" s="10">
        <v>760000</v>
      </c>
      <c r="BB11" s="10"/>
      <c r="BC11" s="10"/>
      <c r="BD11" s="10"/>
      <c r="BE11" s="10"/>
      <c r="BF11" s="10"/>
      <c r="BG11" s="10">
        <v>61000000</v>
      </c>
      <c r="BH11" s="10"/>
      <c r="BI11" s="10">
        <v>1809200</v>
      </c>
      <c r="BJ11" s="10"/>
      <c r="BK11" s="10">
        <v>62336250</v>
      </c>
      <c r="BL11" s="10"/>
    </row>
    <row r="12" spans="1:64" s="30" customFormat="1" ht="24" customHeight="1" x14ac:dyDescent="0.2">
      <c r="A12" s="29" t="s">
        <v>157</v>
      </c>
      <c r="B12" s="1"/>
      <c r="C12" s="10"/>
      <c r="D12" s="9">
        <f t="shared" si="0"/>
        <v>0</v>
      </c>
      <c r="E12" s="11">
        <f t="shared" si="1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>
        <f t="shared" si="2"/>
        <v>0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1">
        <f t="shared" si="3"/>
        <v>0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s="30" customFormat="1" ht="15" customHeight="1" x14ac:dyDescent="0.2">
      <c r="A13" s="29" t="s">
        <v>158</v>
      </c>
      <c r="B13" s="1"/>
      <c r="C13" s="10"/>
      <c r="D13" s="9">
        <f t="shared" si="0"/>
        <v>143749796.76999998</v>
      </c>
      <c r="E13" s="11">
        <f t="shared" si="1"/>
        <v>3942498.77</v>
      </c>
      <c r="F13" s="10">
        <v>1294898.77</v>
      </c>
      <c r="G13" s="10">
        <v>700000</v>
      </c>
      <c r="H13" s="10"/>
      <c r="I13" s="10">
        <v>1947600</v>
      </c>
      <c r="J13" s="10">
        <v>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>
        <f t="shared" si="2"/>
        <v>84583509</v>
      </c>
      <c r="Z13" s="10"/>
      <c r="AA13" s="10"/>
      <c r="AB13" s="10"/>
      <c r="AC13" s="10">
        <v>72510750</v>
      </c>
      <c r="AD13" s="10"/>
      <c r="AE13" s="10"/>
      <c r="AF13" s="10"/>
      <c r="AG13" s="10">
        <v>9345759</v>
      </c>
      <c r="AH13" s="10"/>
      <c r="AI13" s="10"/>
      <c r="AJ13" s="10"/>
      <c r="AK13" s="10"/>
      <c r="AL13" s="10">
        <v>2727000</v>
      </c>
      <c r="AM13" s="11">
        <f t="shared" si="3"/>
        <v>55223789</v>
      </c>
      <c r="AN13" s="10"/>
      <c r="AO13" s="10"/>
      <c r="AP13" s="10"/>
      <c r="AQ13" s="10"/>
      <c r="AR13" s="10"/>
      <c r="AS13" s="10">
        <f>14000+12427770</f>
        <v>12441770</v>
      </c>
      <c r="AT13" s="10"/>
      <c r="AU13" s="10">
        <f>1513624+120000</f>
        <v>1633624</v>
      </c>
      <c r="AV13" s="10">
        <v>2700430</v>
      </c>
      <c r="AW13" s="10"/>
      <c r="AX13" s="10">
        <v>500000</v>
      </c>
      <c r="AY13" s="10"/>
      <c r="AZ13" s="10"/>
      <c r="BA13" s="10">
        <v>1607510</v>
      </c>
      <c r="BB13" s="10"/>
      <c r="BC13" s="10"/>
      <c r="BD13" s="10"/>
      <c r="BE13" s="10"/>
      <c r="BF13" s="10"/>
      <c r="BG13" s="10">
        <v>1620000</v>
      </c>
      <c r="BH13" s="10">
        <v>1000000</v>
      </c>
      <c r="BI13" s="10">
        <v>4000000</v>
      </c>
      <c r="BJ13" s="10"/>
      <c r="BK13" s="10">
        <f>8495300+21225155</f>
        <v>29720455</v>
      </c>
      <c r="BL13" s="10"/>
    </row>
    <row r="14" spans="1:64" s="30" customFormat="1" ht="15" customHeight="1" x14ac:dyDescent="0.2">
      <c r="A14" s="29" t="s">
        <v>159</v>
      </c>
      <c r="B14" s="1"/>
      <c r="C14" s="10"/>
      <c r="D14" s="9">
        <f t="shared" si="0"/>
        <v>3560388</v>
      </c>
      <c r="E14" s="11">
        <f t="shared" si="1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1">
        <f t="shared" si="2"/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1">
        <f t="shared" si="3"/>
        <v>3560388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>
        <v>23300</v>
      </c>
      <c r="AY14" s="10"/>
      <c r="AZ14" s="10">
        <v>2889088</v>
      </c>
      <c r="BA14" s="10"/>
      <c r="BB14" s="10"/>
      <c r="BC14" s="10"/>
      <c r="BD14" s="10"/>
      <c r="BE14" s="10"/>
      <c r="BF14" s="10"/>
      <c r="BG14" s="10">
        <v>648000</v>
      </c>
      <c r="BH14" s="10"/>
      <c r="BI14" s="10"/>
      <c r="BJ14" s="10"/>
      <c r="BK14" s="10"/>
      <c r="BL14" s="10"/>
    </row>
    <row r="15" spans="1:64" s="30" customFormat="1" ht="15" customHeight="1" x14ac:dyDescent="0.2">
      <c r="A15" s="29" t="s">
        <v>160</v>
      </c>
      <c r="B15" s="1"/>
      <c r="C15" s="10"/>
      <c r="D15" s="9">
        <f t="shared" si="0"/>
        <v>526400</v>
      </c>
      <c r="E15" s="11">
        <f t="shared" si="1"/>
        <v>526400</v>
      </c>
      <c r="F15" s="10"/>
      <c r="G15" s="10">
        <v>240000</v>
      </c>
      <c r="H15" s="10"/>
      <c r="I15" s="10">
        <v>286400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1">
        <f t="shared" si="2"/>
        <v>0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1">
        <f t="shared" si="3"/>
        <v>0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s="30" customFormat="1" ht="15" customHeight="1" x14ac:dyDescent="0.2">
      <c r="A16" s="29" t="s">
        <v>161</v>
      </c>
      <c r="B16" s="1"/>
      <c r="C16" s="10"/>
      <c r="D16" s="9">
        <f t="shared" si="0"/>
        <v>17647500</v>
      </c>
      <c r="E16" s="11">
        <f t="shared" si="1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1">
        <f t="shared" si="2"/>
        <v>0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1">
        <f t="shared" si="3"/>
        <v>17647500</v>
      </c>
      <c r="AN16" s="10"/>
      <c r="AO16" s="10"/>
      <c r="AP16" s="10">
        <v>17647500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s="34" customFormat="1" x14ac:dyDescent="0.25">
      <c r="A17" s="33" t="s">
        <v>0</v>
      </c>
      <c r="B17" s="3">
        <v>11388516000</v>
      </c>
      <c r="C17" s="3">
        <f>+C18</f>
        <v>0</v>
      </c>
      <c r="D17" s="11">
        <f>+E17+Y17+AM17</f>
        <v>717954579</v>
      </c>
      <c r="E17" s="11">
        <f>+F17+G17+H17+I17+J17+K17+L17+M17+N17+O17+P17+Q17+R17+S17+T17+U17+V17+W17+X17</f>
        <v>431148779</v>
      </c>
      <c r="F17" s="3">
        <f>+F18</f>
        <v>361704949</v>
      </c>
      <c r="G17" s="3">
        <f>+G18</f>
        <v>66297580</v>
      </c>
      <c r="H17" s="3">
        <f t="shared" ref="H17:L17" si="6">+H18</f>
        <v>600000</v>
      </c>
      <c r="I17" s="3">
        <f t="shared" si="6"/>
        <v>2096250</v>
      </c>
      <c r="J17" s="3">
        <f t="shared" si="6"/>
        <v>0</v>
      </c>
      <c r="K17" s="3">
        <f t="shared" si="6"/>
        <v>0</v>
      </c>
      <c r="L17" s="3">
        <f t="shared" si="6"/>
        <v>0</v>
      </c>
      <c r="M17" s="3">
        <f>+M18</f>
        <v>0</v>
      </c>
      <c r="N17" s="3">
        <f>+N18</f>
        <v>0</v>
      </c>
      <c r="O17" s="3">
        <f t="shared" ref="O17" si="7">+O18</f>
        <v>0</v>
      </c>
      <c r="P17" s="3">
        <f>+P18</f>
        <v>0</v>
      </c>
      <c r="Q17" s="3">
        <f>+Q18</f>
        <v>0</v>
      </c>
      <c r="R17" s="3">
        <f t="shared" ref="R17:S17" si="8">+R18</f>
        <v>0</v>
      </c>
      <c r="S17" s="3">
        <f t="shared" si="8"/>
        <v>0</v>
      </c>
      <c r="T17" s="3">
        <f>+T18</f>
        <v>0</v>
      </c>
      <c r="U17" s="3">
        <f>+U18</f>
        <v>0</v>
      </c>
      <c r="V17" s="3">
        <f t="shared" ref="V17:W17" si="9">+V18</f>
        <v>450000</v>
      </c>
      <c r="W17" s="3">
        <f t="shared" si="9"/>
        <v>0</v>
      </c>
      <c r="X17" s="3">
        <f>+X18</f>
        <v>0</v>
      </c>
      <c r="Y17" s="11">
        <f>+Z17+AA17+AB17+AC17+AD17+AE17+AF17+AG17+AH17+AI17+AJ17+AK17+AL17</f>
        <v>50930377</v>
      </c>
      <c r="Z17" s="3">
        <f>+Z18</f>
        <v>0</v>
      </c>
      <c r="AA17" s="3">
        <f t="shared" ref="AA17:AF17" si="10">+AA18</f>
        <v>0</v>
      </c>
      <c r="AB17" s="3">
        <f t="shared" si="10"/>
        <v>0</v>
      </c>
      <c r="AC17" s="3">
        <f t="shared" si="10"/>
        <v>43921057</v>
      </c>
      <c r="AD17" s="3">
        <f t="shared" si="10"/>
        <v>0</v>
      </c>
      <c r="AE17" s="3">
        <f t="shared" si="10"/>
        <v>0</v>
      </c>
      <c r="AF17" s="3">
        <f t="shared" si="10"/>
        <v>0</v>
      </c>
      <c r="AG17" s="3">
        <f>+AG18</f>
        <v>7009320</v>
      </c>
      <c r="AH17" s="3">
        <f t="shared" ref="AH17:BL17" si="11">+AH18</f>
        <v>0</v>
      </c>
      <c r="AI17" s="3">
        <f t="shared" si="11"/>
        <v>0</v>
      </c>
      <c r="AJ17" s="3">
        <f t="shared" si="11"/>
        <v>0</v>
      </c>
      <c r="AK17" s="3">
        <f t="shared" si="11"/>
        <v>0</v>
      </c>
      <c r="AL17" s="3">
        <f t="shared" si="11"/>
        <v>0</v>
      </c>
      <c r="AM17" s="11">
        <f>+AN17+AO17+AP17+AQ17+AR17+AS17+AT17+AU17+AV17+AW17+AX17+AY17+AZ17+BA17+BB17+BC17+BD17+BE17+BF17+BG17+BH17+BI17+BJ17+BK17+BL17</f>
        <v>235875423</v>
      </c>
      <c r="AN17" s="3">
        <f t="shared" si="11"/>
        <v>2100000</v>
      </c>
      <c r="AO17" s="3">
        <f t="shared" si="11"/>
        <v>0</v>
      </c>
      <c r="AP17" s="3">
        <f t="shared" si="11"/>
        <v>6101700</v>
      </c>
      <c r="AQ17" s="3">
        <f t="shared" si="11"/>
        <v>0</v>
      </c>
      <c r="AR17" s="3">
        <f t="shared" si="11"/>
        <v>0</v>
      </c>
      <c r="AS17" s="3">
        <f t="shared" si="11"/>
        <v>10315756</v>
      </c>
      <c r="AT17" s="3">
        <f t="shared" si="11"/>
        <v>0</v>
      </c>
      <c r="AU17" s="3">
        <f t="shared" si="11"/>
        <v>6397624</v>
      </c>
      <c r="AV17" s="3">
        <f t="shared" si="11"/>
        <v>7663300</v>
      </c>
      <c r="AW17" s="3">
        <f t="shared" si="11"/>
        <v>0</v>
      </c>
      <c r="AX17" s="3">
        <f t="shared" si="11"/>
        <v>24522260</v>
      </c>
      <c r="AY17" s="3">
        <f t="shared" si="11"/>
        <v>0</v>
      </c>
      <c r="AZ17" s="3">
        <f t="shared" si="11"/>
        <v>48312345</v>
      </c>
      <c r="BA17" s="3">
        <f t="shared" si="11"/>
        <v>1403000</v>
      </c>
      <c r="BB17" s="3">
        <f t="shared" si="11"/>
        <v>0</v>
      </c>
      <c r="BC17" s="3">
        <f t="shared" si="11"/>
        <v>0</v>
      </c>
      <c r="BD17" s="3">
        <f t="shared" si="11"/>
        <v>0</v>
      </c>
      <c r="BE17" s="3">
        <f t="shared" si="11"/>
        <v>0</v>
      </c>
      <c r="BF17" s="3">
        <f t="shared" si="11"/>
        <v>0</v>
      </c>
      <c r="BG17" s="3">
        <f t="shared" si="11"/>
        <v>60648000</v>
      </c>
      <c r="BH17" s="3">
        <f t="shared" si="11"/>
        <v>0</v>
      </c>
      <c r="BI17" s="3">
        <f t="shared" si="11"/>
        <v>4711500</v>
      </c>
      <c r="BJ17" s="3">
        <f t="shared" si="11"/>
        <v>0</v>
      </c>
      <c r="BK17" s="3">
        <f t="shared" si="11"/>
        <v>63699938</v>
      </c>
      <c r="BL17" s="3">
        <f t="shared" si="11"/>
        <v>0</v>
      </c>
    </row>
    <row r="18" spans="1:64" s="34" customFormat="1" x14ac:dyDescent="0.25">
      <c r="A18" s="35" t="s">
        <v>1</v>
      </c>
      <c r="B18" s="3">
        <v>11388516000</v>
      </c>
      <c r="C18" s="3">
        <f>+C19+C78</f>
        <v>0</v>
      </c>
      <c r="D18" s="11">
        <f t="shared" ref="D18:D81" si="12">+E18+Y18+AM18</f>
        <v>717954579</v>
      </c>
      <c r="E18" s="11">
        <f t="shared" ref="E18:E81" si="13">+F18+G18+H18+I18+J18+K18+L18+M18+N18+O18+P18+Q18+R18+S18+T18+U18+V18+W18+X18</f>
        <v>431148779</v>
      </c>
      <c r="F18" s="3">
        <f>+F19+F78</f>
        <v>361704949</v>
      </c>
      <c r="G18" s="3">
        <f>+G19+G78</f>
        <v>66297580</v>
      </c>
      <c r="H18" s="3">
        <f t="shared" ref="H18:L18" si="14">+H19+H78</f>
        <v>600000</v>
      </c>
      <c r="I18" s="3">
        <f t="shared" si="14"/>
        <v>2096250</v>
      </c>
      <c r="J18" s="3">
        <f t="shared" si="14"/>
        <v>0</v>
      </c>
      <c r="K18" s="3">
        <f t="shared" si="14"/>
        <v>0</v>
      </c>
      <c r="L18" s="3">
        <f t="shared" si="14"/>
        <v>0</v>
      </c>
      <c r="M18" s="3">
        <f>+M19+M78</f>
        <v>0</v>
      </c>
      <c r="N18" s="3">
        <f>+N19+N78</f>
        <v>0</v>
      </c>
      <c r="O18" s="3">
        <f t="shared" ref="O18" si="15">+O19+O78</f>
        <v>0</v>
      </c>
      <c r="P18" s="3">
        <f>+P19+P78</f>
        <v>0</v>
      </c>
      <c r="Q18" s="3">
        <f>+Q19+Q78</f>
        <v>0</v>
      </c>
      <c r="R18" s="3">
        <f t="shared" ref="R18:S18" si="16">+R19+R78</f>
        <v>0</v>
      </c>
      <c r="S18" s="3">
        <f t="shared" si="16"/>
        <v>0</v>
      </c>
      <c r="T18" s="3">
        <f>+T19+T78</f>
        <v>0</v>
      </c>
      <c r="U18" s="3">
        <f>+U19+U78</f>
        <v>0</v>
      </c>
      <c r="V18" s="3">
        <f t="shared" ref="V18:W18" si="17">+V19+V78</f>
        <v>450000</v>
      </c>
      <c r="W18" s="3">
        <f t="shared" si="17"/>
        <v>0</v>
      </c>
      <c r="X18" s="3">
        <f>+X19+X78</f>
        <v>0</v>
      </c>
      <c r="Y18" s="11">
        <f t="shared" ref="Y18:Y81" si="18">+Z18+AA18+AB18+AC18+AD18+AE18+AF18+AG18+AH18+AI18+AJ18+AK18+AL18</f>
        <v>50930377</v>
      </c>
      <c r="Z18" s="3">
        <f>+Z19+Z78</f>
        <v>0</v>
      </c>
      <c r="AA18" s="3">
        <f t="shared" ref="AA18:AF18" si="19">+AA19+AA78</f>
        <v>0</v>
      </c>
      <c r="AB18" s="3">
        <f t="shared" si="19"/>
        <v>0</v>
      </c>
      <c r="AC18" s="3">
        <f t="shared" si="19"/>
        <v>43921057</v>
      </c>
      <c r="AD18" s="3">
        <f t="shared" si="19"/>
        <v>0</v>
      </c>
      <c r="AE18" s="3">
        <f t="shared" si="19"/>
        <v>0</v>
      </c>
      <c r="AF18" s="3">
        <f t="shared" si="19"/>
        <v>0</v>
      </c>
      <c r="AG18" s="3">
        <f>+AG19+AG78</f>
        <v>7009320</v>
      </c>
      <c r="AH18" s="3">
        <f t="shared" ref="AH18:BL18" si="20">+AH19+AH78</f>
        <v>0</v>
      </c>
      <c r="AI18" s="3">
        <f t="shared" si="20"/>
        <v>0</v>
      </c>
      <c r="AJ18" s="3">
        <f t="shared" si="20"/>
        <v>0</v>
      </c>
      <c r="AK18" s="3">
        <f t="shared" si="20"/>
        <v>0</v>
      </c>
      <c r="AL18" s="3">
        <f t="shared" si="20"/>
        <v>0</v>
      </c>
      <c r="AM18" s="11">
        <f t="shared" ref="AM18:AM81" si="21">+AN18+AO18+AP18+AQ18+AR18+AS18+AT18+AU18+AV18+AW18+AX18+AY18+AZ18+BA18+BB18+BC18+BD18+BE18+BF18+BG18+BH18+BI18+BJ18+BK18+BL18</f>
        <v>235875423</v>
      </c>
      <c r="AN18" s="3">
        <f t="shared" si="20"/>
        <v>2100000</v>
      </c>
      <c r="AO18" s="3">
        <f t="shared" si="20"/>
        <v>0</v>
      </c>
      <c r="AP18" s="3">
        <f t="shared" si="20"/>
        <v>6101700</v>
      </c>
      <c r="AQ18" s="3">
        <f t="shared" si="20"/>
        <v>0</v>
      </c>
      <c r="AR18" s="3">
        <f t="shared" si="20"/>
        <v>0</v>
      </c>
      <c r="AS18" s="3">
        <f t="shared" si="20"/>
        <v>10315756</v>
      </c>
      <c r="AT18" s="3">
        <f t="shared" si="20"/>
        <v>0</v>
      </c>
      <c r="AU18" s="3">
        <f t="shared" si="20"/>
        <v>6397624</v>
      </c>
      <c r="AV18" s="3">
        <f t="shared" si="20"/>
        <v>7663300</v>
      </c>
      <c r="AW18" s="3">
        <f t="shared" si="20"/>
        <v>0</v>
      </c>
      <c r="AX18" s="3">
        <f t="shared" si="20"/>
        <v>24522260</v>
      </c>
      <c r="AY18" s="3">
        <f t="shared" si="20"/>
        <v>0</v>
      </c>
      <c r="AZ18" s="3">
        <f t="shared" si="20"/>
        <v>48312345</v>
      </c>
      <c r="BA18" s="3">
        <f t="shared" si="20"/>
        <v>1403000</v>
      </c>
      <c r="BB18" s="3">
        <f t="shared" si="20"/>
        <v>0</v>
      </c>
      <c r="BC18" s="3">
        <f t="shared" si="20"/>
        <v>0</v>
      </c>
      <c r="BD18" s="3">
        <f t="shared" si="20"/>
        <v>0</v>
      </c>
      <c r="BE18" s="3">
        <f t="shared" si="20"/>
        <v>0</v>
      </c>
      <c r="BF18" s="3">
        <f t="shared" si="20"/>
        <v>0</v>
      </c>
      <c r="BG18" s="3">
        <f t="shared" si="20"/>
        <v>60648000</v>
      </c>
      <c r="BH18" s="3">
        <f t="shared" si="20"/>
        <v>0</v>
      </c>
      <c r="BI18" s="3">
        <f t="shared" si="20"/>
        <v>4711500</v>
      </c>
      <c r="BJ18" s="3">
        <f t="shared" si="20"/>
        <v>0</v>
      </c>
      <c r="BK18" s="3">
        <f t="shared" si="20"/>
        <v>63699938</v>
      </c>
      <c r="BL18" s="3">
        <f t="shared" si="20"/>
        <v>0</v>
      </c>
    </row>
    <row r="19" spans="1:64" s="34" customFormat="1" x14ac:dyDescent="0.25">
      <c r="A19" s="35" t="s">
        <v>2</v>
      </c>
      <c r="B19" s="3">
        <v>11288516000</v>
      </c>
      <c r="C19" s="3">
        <f>+C20+C63</f>
        <v>0</v>
      </c>
      <c r="D19" s="11">
        <f t="shared" si="12"/>
        <v>717954579</v>
      </c>
      <c r="E19" s="11">
        <f t="shared" si="13"/>
        <v>431148779</v>
      </c>
      <c r="F19" s="3">
        <f>+F20+F63</f>
        <v>361704949</v>
      </c>
      <c r="G19" s="3">
        <f>+G20+G63</f>
        <v>66297580</v>
      </c>
      <c r="H19" s="3">
        <f t="shared" ref="H19:L19" si="22">+H20+H63</f>
        <v>600000</v>
      </c>
      <c r="I19" s="3">
        <f t="shared" si="22"/>
        <v>2096250</v>
      </c>
      <c r="J19" s="3">
        <f t="shared" si="22"/>
        <v>0</v>
      </c>
      <c r="K19" s="3">
        <f t="shared" si="22"/>
        <v>0</v>
      </c>
      <c r="L19" s="3">
        <f t="shared" si="22"/>
        <v>0</v>
      </c>
      <c r="M19" s="3">
        <f>+M20+M63</f>
        <v>0</v>
      </c>
      <c r="N19" s="3">
        <f>+N20+N63</f>
        <v>0</v>
      </c>
      <c r="O19" s="3">
        <f t="shared" ref="O19" si="23">+O20+O63</f>
        <v>0</v>
      </c>
      <c r="P19" s="3">
        <f>+P20+P63</f>
        <v>0</v>
      </c>
      <c r="Q19" s="3">
        <f>+Q20+Q63</f>
        <v>0</v>
      </c>
      <c r="R19" s="3">
        <f t="shared" ref="R19:S19" si="24">+R20+R63</f>
        <v>0</v>
      </c>
      <c r="S19" s="3">
        <f t="shared" si="24"/>
        <v>0</v>
      </c>
      <c r="T19" s="3">
        <f>+T20+T63</f>
        <v>0</v>
      </c>
      <c r="U19" s="3">
        <f>+U20+U63</f>
        <v>0</v>
      </c>
      <c r="V19" s="3">
        <f t="shared" ref="V19:W19" si="25">+V20+V63</f>
        <v>450000</v>
      </c>
      <c r="W19" s="3">
        <f t="shared" si="25"/>
        <v>0</v>
      </c>
      <c r="X19" s="3">
        <f>+X20+X63</f>
        <v>0</v>
      </c>
      <c r="Y19" s="11">
        <f t="shared" si="18"/>
        <v>50930377</v>
      </c>
      <c r="Z19" s="3">
        <f>+Z20+Z63</f>
        <v>0</v>
      </c>
      <c r="AA19" s="3">
        <f t="shared" ref="AA19:AF19" si="26">+AA20+AA63</f>
        <v>0</v>
      </c>
      <c r="AB19" s="3">
        <f t="shared" si="26"/>
        <v>0</v>
      </c>
      <c r="AC19" s="3">
        <f t="shared" si="26"/>
        <v>43921057</v>
      </c>
      <c r="AD19" s="3">
        <f t="shared" si="26"/>
        <v>0</v>
      </c>
      <c r="AE19" s="3">
        <f t="shared" si="26"/>
        <v>0</v>
      </c>
      <c r="AF19" s="3">
        <f t="shared" si="26"/>
        <v>0</v>
      </c>
      <c r="AG19" s="3">
        <f>+AG20+AG63</f>
        <v>7009320</v>
      </c>
      <c r="AH19" s="3">
        <f t="shared" ref="AH19:BL19" si="27">+AH20+AH63</f>
        <v>0</v>
      </c>
      <c r="AI19" s="3">
        <f t="shared" si="27"/>
        <v>0</v>
      </c>
      <c r="AJ19" s="3">
        <f t="shared" si="27"/>
        <v>0</v>
      </c>
      <c r="AK19" s="3">
        <f t="shared" si="27"/>
        <v>0</v>
      </c>
      <c r="AL19" s="3">
        <f t="shared" si="27"/>
        <v>0</v>
      </c>
      <c r="AM19" s="11">
        <f t="shared" si="21"/>
        <v>235875423</v>
      </c>
      <c r="AN19" s="3">
        <f t="shared" si="27"/>
        <v>2100000</v>
      </c>
      <c r="AO19" s="3">
        <f t="shared" si="27"/>
        <v>0</v>
      </c>
      <c r="AP19" s="3">
        <f t="shared" si="27"/>
        <v>6101700</v>
      </c>
      <c r="AQ19" s="3">
        <f t="shared" si="27"/>
        <v>0</v>
      </c>
      <c r="AR19" s="3">
        <f t="shared" si="27"/>
        <v>0</v>
      </c>
      <c r="AS19" s="3">
        <f t="shared" si="27"/>
        <v>10315756</v>
      </c>
      <c r="AT19" s="3">
        <f t="shared" si="27"/>
        <v>0</v>
      </c>
      <c r="AU19" s="3">
        <f t="shared" si="27"/>
        <v>6397624</v>
      </c>
      <c r="AV19" s="3">
        <f t="shared" si="27"/>
        <v>7663300</v>
      </c>
      <c r="AW19" s="3">
        <f t="shared" si="27"/>
        <v>0</v>
      </c>
      <c r="AX19" s="3">
        <f t="shared" si="27"/>
        <v>24522260</v>
      </c>
      <c r="AY19" s="3">
        <f t="shared" si="27"/>
        <v>0</v>
      </c>
      <c r="AZ19" s="3">
        <f t="shared" si="27"/>
        <v>48312345</v>
      </c>
      <c r="BA19" s="3">
        <f t="shared" si="27"/>
        <v>1403000</v>
      </c>
      <c r="BB19" s="3">
        <f t="shared" si="27"/>
        <v>0</v>
      </c>
      <c r="BC19" s="3">
        <f t="shared" si="27"/>
        <v>0</v>
      </c>
      <c r="BD19" s="3">
        <f t="shared" si="27"/>
        <v>0</v>
      </c>
      <c r="BE19" s="3">
        <f t="shared" si="27"/>
        <v>0</v>
      </c>
      <c r="BF19" s="3">
        <f t="shared" si="27"/>
        <v>0</v>
      </c>
      <c r="BG19" s="3">
        <f t="shared" si="27"/>
        <v>60648000</v>
      </c>
      <c r="BH19" s="3">
        <f t="shared" si="27"/>
        <v>0</v>
      </c>
      <c r="BI19" s="3">
        <f t="shared" si="27"/>
        <v>4711500</v>
      </c>
      <c r="BJ19" s="3">
        <f t="shared" si="27"/>
        <v>0</v>
      </c>
      <c r="BK19" s="3">
        <f t="shared" si="27"/>
        <v>63699938</v>
      </c>
      <c r="BL19" s="3">
        <f t="shared" si="27"/>
        <v>0</v>
      </c>
    </row>
    <row r="20" spans="1:64" s="34" customFormat="1" x14ac:dyDescent="0.25">
      <c r="A20" s="35" t="s">
        <v>3</v>
      </c>
      <c r="B20" s="3">
        <v>10807651800</v>
      </c>
      <c r="C20" s="3">
        <f>+C21+C26+C33</f>
        <v>0</v>
      </c>
      <c r="D20" s="11">
        <f t="shared" si="12"/>
        <v>717208579</v>
      </c>
      <c r="E20" s="11">
        <f t="shared" si="13"/>
        <v>431148779</v>
      </c>
      <c r="F20" s="3">
        <f>+F21+F26+F33</f>
        <v>361704949</v>
      </c>
      <c r="G20" s="3">
        <f>+G21+G26+G33</f>
        <v>66297580</v>
      </c>
      <c r="H20" s="3">
        <f t="shared" ref="H20:L20" si="28">+H21+H26+H33</f>
        <v>600000</v>
      </c>
      <c r="I20" s="3">
        <f t="shared" si="28"/>
        <v>2096250</v>
      </c>
      <c r="J20" s="3">
        <f t="shared" si="28"/>
        <v>0</v>
      </c>
      <c r="K20" s="3">
        <f t="shared" si="28"/>
        <v>0</v>
      </c>
      <c r="L20" s="3">
        <f t="shared" si="28"/>
        <v>0</v>
      </c>
      <c r="M20" s="3">
        <f>+M21+M26+M33</f>
        <v>0</v>
      </c>
      <c r="N20" s="3">
        <f>+N21+N26+N33</f>
        <v>0</v>
      </c>
      <c r="O20" s="3">
        <f t="shared" ref="O20" si="29">+O21+O26+O33</f>
        <v>0</v>
      </c>
      <c r="P20" s="3">
        <f>+P21+P26+P33</f>
        <v>0</v>
      </c>
      <c r="Q20" s="3">
        <f>+Q21+Q26+Q33</f>
        <v>0</v>
      </c>
      <c r="R20" s="3">
        <f t="shared" ref="R20:S20" si="30">+R21+R26+R33</f>
        <v>0</v>
      </c>
      <c r="S20" s="3">
        <f t="shared" si="30"/>
        <v>0</v>
      </c>
      <c r="T20" s="3">
        <f>+T21+T26+T33</f>
        <v>0</v>
      </c>
      <c r="U20" s="3">
        <f>+U21+U26+U33</f>
        <v>0</v>
      </c>
      <c r="V20" s="3">
        <f t="shared" ref="V20:W20" si="31">+V21+V26+V33</f>
        <v>450000</v>
      </c>
      <c r="W20" s="3">
        <f t="shared" si="31"/>
        <v>0</v>
      </c>
      <c r="X20" s="3">
        <f>+X21+X26+X33</f>
        <v>0</v>
      </c>
      <c r="Y20" s="11">
        <f t="shared" si="18"/>
        <v>50930377</v>
      </c>
      <c r="Z20" s="3">
        <f>+Z21+Z26+Z33</f>
        <v>0</v>
      </c>
      <c r="AA20" s="3">
        <f t="shared" ref="AA20:AF20" si="32">+AA21+AA26+AA33</f>
        <v>0</v>
      </c>
      <c r="AB20" s="3">
        <f t="shared" si="32"/>
        <v>0</v>
      </c>
      <c r="AC20" s="3">
        <f t="shared" si="32"/>
        <v>43921057</v>
      </c>
      <c r="AD20" s="3">
        <f t="shared" si="32"/>
        <v>0</v>
      </c>
      <c r="AE20" s="3">
        <f t="shared" si="32"/>
        <v>0</v>
      </c>
      <c r="AF20" s="3">
        <f t="shared" si="32"/>
        <v>0</v>
      </c>
      <c r="AG20" s="3">
        <f>+AG21+AG26+AG33</f>
        <v>7009320</v>
      </c>
      <c r="AH20" s="3">
        <f t="shared" ref="AH20:BL20" si="33">+AH21+AH26+AH33</f>
        <v>0</v>
      </c>
      <c r="AI20" s="3">
        <f t="shared" si="33"/>
        <v>0</v>
      </c>
      <c r="AJ20" s="3">
        <f t="shared" si="33"/>
        <v>0</v>
      </c>
      <c r="AK20" s="3">
        <f t="shared" si="33"/>
        <v>0</v>
      </c>
      <c r="AL20" s="3">
        <f t="shared" si="33"/>
        <v>0</v>
      </c>
      <c r="AM20" s="11">
        <f t="shared" si="21"/>
        <v>235129423</v>
      </c>
      <c r="AN20" s="3">
        <f t="shared" si="33"/>
        <v>2100000</v>
      </c>
      <c r="AO20" s="3">
        <f t="shared" si="33"/>
        <v>0</v>
      </c>
      <c r="AP20" s="3">
        <f t="shared" si="33"/>
        <v>6101700</v>
      </c>
      <c r="AQ20" s="3">
        <f t="shared" si="33"/>
        <v>0</v>
      </c>
      <c r="AR20" s="3">
        <f t="shared" si="33"/>
        <v>0</v>
      </c>
      <c r="AS20" s="3">
        <f t="shared" si="33"/>
        <v>9569756</v>
      </c>
      <c r="AT20" s="3">
        <f t="shared" si="33"/>
        <v>0</v>
      </c>
      <c r="AU20" s="3">
        <f t="shared" si="33"/>
        <v>6397624</v>
      </c>
      <c r="AV20" s="3">
        <f t="shared" si="33"/>
        <v>7663300</v>
      </c>
      <c r="AW20" s="3">
        <f t="shared" si="33"/>
        <v>0</v>
      </c>
      <c r="AX20" s="3">
        <f t="shared" si="33"/>
        <v>24522260</v>
      </c>
      <c r="AY20" s="3">
        <f t="shared" si="33"/>
        <v>0</v>
      </c>
      <c r="AZ20" s="3">
        <f t="shared" si="33"/>
        <v>48312345</v>
      </c>
      <c r="BA20" s="3">
        <f t="shared" si="33"/>
        <v>1403000</v>
      </c>
      <c r="BB20" s="3">
        <f t="shared" si="33"/>
        <v>0</v>
      </c>
      <c r="BC20" s="3">
        <f t="shared" si="33"/>
        <v>0</v>
      </c>
      <c r="BD20" s="3">
        <f t="shared" si="33"/>
        <v>0</v>
      </c>
      <c r="BE20" s="3">
        <f t="shared" si="33"/>
        <v>0</v>
      </c>
      <c r="BF20" s="3">
        <f t="shared" si="33"/>
        <v>0</v>
      </c>
      <c r="BG20" s="3">
        <f t="shared" si="33"/>
        <v>60648000</v>
      </c>
      <c r="BH20" s="3">
        <f t="shared" si="33"/>
        <v>0</v>
      </c>
      <c r="BI20" s="3">
        <f t="shared" si="33"/>
        <v>4711500</v>
      </c>
      <c r="BJ20" s="3">
        <f t="shared" si="33"/>
        <v>0</v>
      </c>
      <c r="BK20" s="3">
        <f t="shared" si="33"/>
        <v>63699938</v>
      </c>
      <c r="BL20" s="3">
        <f t="shared" si="33"/>
        <v>0</v>
      </c>
    </row>
    <row r="21" spans="1:64" s="34" customFormat="1" x14ac:dyDescent="0.25">
      <c r="A21" s="36" t="s">
        <v>4</v>
      </c>
      <c r="B21" s="5">
        <v>8418740800</v>
      </c>
      <c r="C21" s="5">
        <f>+C22+C23+C24+C25</f>
        <v>0</v>
      </c>
      <c r="D21" s="11">
        <f t="shared" si="12"/>
        <v>114329869</v>
      </c>
      <c r="E21" s="11">
        <f t="shared" si="13"/>
        <v>0</v>
      </c>
      <c r="F21" s="5">
        <f>+F22+F23+F24+F25</f>
        <v>0</v>
      </c>
      <c r="G21" s="5">
        <f>+G22+G23+G24+G25</f>
        <v>0</v>
      </c>
      <c r="H21" s="5">
        <f t="shared" ref="H21:L21" si="34">+H22+H23+H24+H25</f>
        <v>0</v>
      </c>
      <c r="I21" s="5">
        <f t="shared" si="34"/>
        <v>0</v>
      </c>
      <c r="J21" s="5">
        <f t="shared" si="34"/>
        <v>0</v>
      </c>
      <c r="K21" s="5">
        <f t="shared" si="34"/>
        <v>0</v>
      </c>
      <c r="L21" s="5">
        <f t="shared" si="34"/>
        <v>0</v>
      </c>
      <c r="M21" s="5">
        <f>+M22+M23+M24+M25</f>
        <v>0</v>
      </c>
      <c r="N21" s="5">
        <f>+N22+N23+N24+N25</f>
        <v>0</v>
      </c>
      <c r="O21" s="5">
        <f t="shared" ref="O21" si="35">+O22+O23+O24+O25</f>
        <v>0</v>
      </c>
      <c r="P21" s="5">
        <f>+P22+P23+P24+P25</f>
        <v>0</v>
      </c>
      <c r="Q21" s="5">
        <f>+Q22+Q23+Q24+Q25</f>
        <v>0</v>
      </c>
      <c r="R21" s="5">
        <f t="shared" ref="R21:S21" si="36">+R22+R23+R24+R25</f>
        <v>0</v>
      </c>
      <c r="S21" s="5">
        <f t="shared" si="36"/>
        <v>0</v>
      </c>
      <c r="T21" s="5">
        <f>+T22+T23+T24+T25</f>
        <v>0</v>
      </c>
      <c r="U21" s="5">
        <f>+U22+U23+U24+U25</f>
        <v>0</v>
      </c>
      <c r="V21" s="5">
        <f t="shared" ref="V21:W21" si="37">+V22+V23+V24+V25</f>
        <v>0</v>
      </c>
      <c r="W21" s="5">
        <f t="shared" si="37"/>
        <v>0</v>
      </c>
      <c r="X21" s="5">
        <f>+X22+X23+X24+X25</f>
        <v>0</v>
      </c>
      <c r="Y21" s="11">
        <f t="shared" si="18"/>
        <v>49379269</v>
      </c>
      <c r="Z21" s="5">
        <f>+Z22+Z23+Z24+Z25</f>
        <v>0</v>
      </c>
      <c r="AA21" s="5">
        <f t="shared" ref="AA21:AF21" si="38">+AA22+AA23+AA24+AA25</f>
        <v>0</v>
      </c>
      <c r="AB21" s="5">
        <f t="shared" si="38"/>
        <v>0</v>
      </c>
      <c r="AC21" s="5">
        <f t="shared" si="38"/>
        <v>43064566</v>
      </c>
      <c r="AD21" s="5">
        <f t="shared" si="38"/>
        <v>0</v>
      </c>
      <c r="AE21" s="5">
        <f t="shared" si="38"/>
        <v>0</v>
      </c>
      <c r="AF21" s="5">
        <f t="shared" si="38"/>
        <v>0</v>
      </c>
      <c r="AG21" s="5">
        <f>+AG22+AG23+AG24+AG25</f>
        <v>6314703</v>
      </c>
      <c r="AH21" s="5">
        <f t="shared" ref="AH21:BL21" si="39">+AH22+AH23+AH24+AH25</f>
        <v>0</v>
      </c>
      <c r="AI21" s="5">
        <f t="shared" si="39"/>
        <v>0</v>
      </c>
      <c r="AJ21" s="5">
        <f t="shared" si="39"/>
        <v>0</v>
      </c>
      <c r="AK21" s="5">
        <f t="shared" si="39"/>
        <v>0</v>
      </c>
      <c r="AL21" s="5">
        <f t="shared" si="39"/>
        <v>0</v>
      </c>
      <c r="AM21" s="11">
        <f t="shared" si="21"/>
        <v>64950600</v>
      </c>
      <c r="AN21" s="5">
        <f t="shared" si="39"/>
        <v>0</v>
      </c>
      <c r="AO21" s="5">
        <f t="shared" si="39"/>
        <v>0</v>
      </c>
      <c r="AP21" s="5">
        <f t="shared" si="39"/>
        <v>0</v>
      </c>
      <c r="AQ21" s="5">
        <f t="shared" si="39"/>
        <v>0</v>
      </c>
      <c r="AR21" s="5">
        <f t="shared" si="39"/>
        <v>0</v>
      </c>
      <c r="AS21" s="5">
        <f t="shared" si="39"/>
        <v>0</v>
      </c>
      <c r="AT21" s="5">
        <f t="shared" si="39"/>
        <v>0</v>
      </c>
      <c r="AU21" s="5">
        <f t="shared" si="39"/>
        <v>0</v>
      </c>
      <c r="AV21" s="5">
        <f t="shared" si="39"/>
        <v>0</v>
      </c>
      <c r="AW21" s="5">
        <f t="shared" si="39"/>
        <v>0</v>
      </c>
      <c r="AX21" s="5">
        <f t="shared" si="39"/>
        <v>13040000</v>
      </c>
      <c r="AY21" s="5">
        <f t="shared" si="39"/>
        <v>0</v>
      </c>
      <c r="AZ21" s="5">
        <f t="shared" si="39"/>
        <v>31310445</v>
      </c>
      <c r="BA21" s="5">
        <f t="shared" si="39"/>
        <v>0</v>
      </c>
      <c r="BB21" s="5">
        <f t="shared" si="39"/>
        <v>0</v>
      </c>
      <c r="BC21" s="5">
        <f t="shared" si="39"/>
        <v>0</v>
      </c>
      <c r="BD21" s="5">
        <f t="shared" si="39"/>
        <v>0</v>
      </c>
      <c r="BE21" s="5">
        <f t="shared" si="39"/>
        <v>0</v>
      </c>
      <c r="BF21" s="5">
        <f t="shared" si="39"/>
        <v>0</v>
      </c>
      <c r="BG21" s="5">
        <f t="shared" si="39"/>
        <v>0</v>
      </c>
      <c r="BH21" s="5">
        <f t="shared" si="39"/>
        <v>0</v>
      </c>
      <c r="BI21" s="5">
        <f t="shared" si="39"/>
        <v>0</v>
      </c>
      <c r="BJ21" s="5">
        <f t="shared" si="39"/>
        <v>0</v>
      </c>
      <c r="BK21" s="5">
        <f t="shared" si="39"/>
        <v>20600155</v>
      </c>
      <c r="BL21" s="5">
        <f t="shared" si="39"/>
        <v>0</v>
      </c>
    </row>
    <row r="22" spans="1:64" s="8" customFormat="1" ht="14.25" x14ac:dyDescent="0.2">
      <c r="A22" s="23" t="s">
        <v>5</v>
      </c>
      <c r="B22" s="7">
        <v>6396694900</v>
      </c>
      <c r="C22" s="7"/>
      <c r="D22" s="9">
        <f t="shared" si="12"/>
        <v>84809745</v>
      </c>
      <c r="E22" s="11">
        <f t="shared" si="13"/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11">
        <f t="shared" si="18"/>
        <v>49379269</v>
      </c>
      <c r="Z22" s="7"/>
      <c r="AA22" s="7"/>
      <c r="AB22" s="7"/>
      <c r="AC22" s="7">
        <v>43064566</v>
      </c>
      <c r="AD22" s="7"/>
      <c r="AE22" s="7"/>
      <c r="AF22" s="7"/>
      <c r="AG22" s="7">
        <v>6314703</v>
      </c>
      <c r="AH22" s="7"/>
      <c r="AI22" s="7"/>
      <c r="AJ22" s="7"/>
      <c r="AK22" s="7"/>
      <c r="AL22" s="7"/>
      <c r="AM22" s="11">
        <f t="shared" si="21"/>
        <v>35430476</v>
      </c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>
        <v>31310445</v>
      </c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>
        <v>4120031</v>
      </c>
      <c r="BL22" s="7"/>
    </row>
    <row r="23" spans="1:64" s="8" customFormat="1" ht="14.25" x14ac:dyDescent="0.2">
      <c r="A23" s="23" t="s">
        <v>6</v>
      </c>
      <c r="B23" s="7">
        <v>1495756900</v>
      </c>
      <c r="C23" s="7"/>
      <c r="D23" s="9">
        <f t="shared" si="12"/>
        <v>12250000</v>
      </c>
      <c r="E23" s="11">
        <f t="shared" si="13"/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11">
        <f t="shared" si="18"/>
        <v>0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1">
        <f t="shared" si="21"/>
        <v>12250000</v>
      </c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>
        <v>12250000</v>
      </c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s="8" customFormat="1" ht="14.25" x14ac:dyDescent="0.2">
      <c r="A24" s="23" t="s">
        <v>7</v>
      </c>
      <c r="B24" s="7">
        <v>516327100</v>
      </c>
      <c r="C24" s="7"/>
      <c r="D24" s="9">
        <f t="shared" si="12"/>
        <v>17270124</v>
      </c>
      <c r="E24" s="11">
        <f t="shared" si="13"/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11">
        <f t="shared" si="18"/>
        <v>0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11">
        <f t="shared" si="21"/>
        <v>17270124</v>
      </c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>
        <v>790000</v>
      </c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>
        <v>16480124</v>
      </c>
      <c r="BL24" s="7"/>
    </row>
    <row r="25" spans="1:64" s="8" customFormat="1" ht="14.25" x14ac:dyDescent="0.2">
      <c r="A25" s="23" t="s">
        <v>8</v>
      </c>
      <c r="B25" s="7">
        <v>9961900</v>
      </c>
      <c r="C25" s="7"/>
      <c r="D25" s="9">
        <f t="shared" si="12"/>
        <v>0</v>
      </c>
      <c r="E25" s="11">
        <f t="shared" si="13"/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11">
        <f t="shared" si="18"/>
        <v>0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1">
        <f t="shared" si="21"/>
        <v>0</v>
      </c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s="34" customFormat="1" x14ac:dyDescent="0.25">
      <c r="A26" s="36" t="s">
        <v>9</v>
      </c>
      <c r="B26" s="5">
        <v>244389600</v>
      </c>
      <c r="C26" s="5">
        <f>+C27+C32</f>
        <v>0</v>
      </c>
      <c r="D26" s="11">
        <f t="shared" si="12"/>
        <v>8621501</v>
      </c>
      <c r="E26" s="11">
        <f t="shared" si="13"/>
        <v>0</v>
      </c>
      <c r="F26" s="5">
        <f>+F27+F32</f>
        <v>0</v>
      </c>
      <c r="G26" s="5">
        <f>+G27+G32</f>
        <v>0</v>
      </c>
      <c r="H26" s="5">
        <f t="shared" ref="H26:L26" si="40">+H27+H32</f>
        <v>0</v>
      </c>
      <c r="I26" s="5">
        <f t="shared" si="40"/>
        <v>0</v>
      </c>
      <c r="J26" s="5">
        <f t="shared" si="40"/>
        <v>0</v>
      </c>
      <c r="K26" s="5">
        <f t="shared" si="40"/>
        <v>0</v>
      </c>
      <c r="L26" s="5">
        <f t="shared" si="40"/>
        <v>0</v>
      </c>
      <c r="M26" s="5">
        <f>+M27+M32</f>
        <v>0</v>
      </c>
      <c r="N26" s="5">
        <f>+N27+N32</f>
        <v>0</v>
      </c>
      <c r="O26" s="5">
        <f t="shared" ref="O26" si="41">+O27+O32</f>
        <v>0</v>
      </c>
      <c r="P26" s="5">
        <f>+P27+P32</f>
        <v>0</v>
      </c>
      <c r="Q26" s="5">
        <f>+Q27+Q32</f>
        <v>0</v>
      </c>
      <c r="R26" s="5">
        <f t="shared" ref="R26:S26" si="42">+R27+R32</f>
        <v>0</v>
      </c>
      <c r="S26" s="5">
        <f t="shared" si="42"/>
        <v>0</v>
      </c>
      <c r="T26" s="5">
        <f>+T27+T32</f>
        <v>0</v>
      </c>
      <c r="U26" s="5">
        <f>+U27+U32</f>
        <v>0</v>
      </c>
      <c r="V26" s="5">
        <f t="shared" ref="V26:W26" si="43">+V27+V32</f>
        <v>0</v>
      </c>
      <c r="W26" s="5">
        <f t="shared" si="43"/>
        <v>0</v>
      </c>
      <c r="X26" s="5">
        <f>+X27+X32</f>
        <v>0</v>
      </c>
      <c r="Y26" s="11">
        <f t="shared" si="18"/>
        <v>1551108</v>
      </c>
      <c r="Z26" s="5">
        <f>+Z27+Z32</f>
        <v>0</v>
      </c>
      <c r="AA26" s="5">
        <f t="shared" ref="AA26:AF26" si="44">+AA27+AA32</f>
        <v>0</v>
      </c>
      <c r="AB26" s="5">
        <f t="shared" si="44"/>
        <v>0</v>
      </c>
      <c r="AC26" s="5">
        <f t="shared" si="44"/>
        <v>856491</v>
      </c>
      <c r="AD26" s="5">
        <f t="shared" si="44"/>
        <v>0</v>
      </c>
      <c r="AE26" s="5">
        <f t="shared" si="44"/>
        <v>0</v>
      </c>
      <c r="AF26" s="5">
        <f t="shared" si="44"/>
        <v>0</v>
      </c>
      <c r="AG26" s="5">
        <f>+AG27+AG32</f>
        <v>694617</v>
      </c>
      <c r="AH26" s="5">
        <f t="shared" ref="AH26:BL26" si="45">+AH27+AH32</f>
        <v>0</v>
      </c>
      <c r="AI26" s="5">
        <f t="shared" si="45"/>
        <v>0</v>
      </c>
      <c r="AJ26" s="5">
        <f t="shared" si="45"/>
        <v>0</v>
      </c>
      <c r="AK26" s="5">
        <f t="shared" si="45"/>
        <v>0</v>
      </c>
      <c r="AL26" s="5">
        <f t="shared" si="45"/>
        <v>0</v>
      </c>
      <c r="AM26" s="11">
        <f t="shared" si="21"/>
        <v>7070393</v>
      </c>
      <c r="AN26" s="5">
        <f t="shared" si="45"/>
        <v>0</v>
      </c>
      <c r="AO26" s="5">
        <f t="shared" si="45"/>
        <v>0</v>
      </c>
      <c r="AP26" s="5">
        <f t="shared" si="45"/>
        <v>0</v>
      </c>
      <c r="AQ26" s="5">
        <f t="shared" si="45"/>
        <v>0</v>
      </c>
      <c r="AR26" s="5">
        <f t="shared" si="45"/>
        <v>0</v>
      </c>
      <c r="AS26" s="5">
        <f t="shared" si="45"/>
        <v>0</v>
      </c>
      <c r="AT26" s="5">
        <f t="shared" si="45"/>
        <v>0</v>
      </c>
      <c r="AU26" s="5">
        <f t="shared" si="45"/>
        <v>0</v>
      </c>
      <c r="AV26" s="5">
        <f t="shared" si="45"/>
        <v>0</v>
      </c>
      <c r="AW26" s="5">
        <f t="shared" si="45"/>
        <v>0</v>
      </c>
      <c r="AX26" s="5">
        <f t="shared" si="45"/>
        <v>1382260</v>
      </c>
      <c r="AY26" s="5">
        <f t="shared" si="45"/>
        <v>0</v>
      </c>
      <c r="AZ26" s="5">
        <f t="shared" si="45"/>
        <v>3794300</v>
      </c>
      <c r="BA26" s="5">
        <f t="shared" si="45"/>
        <v>0</v>
      </c>
      <c r="BB26" s="5">
        <f t="shared" si="45"/>
        <v>0</v>
      </c>
      <c r="BC26" s="5">
        <f t="shared" si="45"/>
        <v>0</v>
      </c>
      <c r="BD26" s="5">
        <f t="shared" si="45"/>
        <v>0</v>
      </c>
      <c r="BE26" s="5">
        <f t="shared" si="45"/>
        <v>0</v>
      </c>
      <c r="BF26" s="5">
        <f t="shared" si="45"/>
        <v>0</v>
      </c>
      <c r="BG26" s="5">
        <f t="shared" si="45"/>
        <v>0</v>
      </c>
      <c r="BH26" s="5">
        <f t="shared" si="45"/>
        <v>0</v>
      </c>
      <c r="BI26" s="5">
        <f t="shared" si="45"/>
        <v>0</v>
      </c>
      <c r="BJ26" s="5">
        <f t="shared" si="45"/>
        <v>0</v>
      </c>
      <c r="BK26" s="5">
        <f t="shared" si="45"/>
        <v>1893833</v>
      </c>
      <c r="BL26" s="5">
        <f t="shared" si="45"/>
        <v>0</v>
      </c>
    </row>
    <row r="27" spans="1:64" s="34" customFormat="1" x14ac:dyDescent="0.25">
      <c r="A27" s="36" t="s">
        <v>10</v>
      </c>
      <c r="B27" s="5">
        <v>22864800</v>
      </c>
      <c r="C27" s="5">
        <f>+C28+C29+C30+C31</f>
        <v>0</v>
      </c>
      <c r="D27" s="11">
        <f t="shared" si="12"/>
        <v>6544624</v>
      </c>
      <c r="E27" s="11">
        <f t="shared" si="13"/>
        <v>0</v>
      </c>
      <c r="F27" s="5">
        <f>+F28+F29+F30+F31</f>
        <v>0</v>
      </c>
      <c r="G27" s="5">
        <f>+G28+G29+G30+G31</f>
        <v>0</v>
      </c>
      <c r="H27" s="5">
        <f t="shared" ref="H27:L27" si="46">+H28+H29+H30+H31</f>
        <v>0</v>
      </c>
      <c r="I27" s="5">
        <f t="shared" si="46"/>
        <v>0</v>
      </c>
      <c r="J27" s="5">
        <f t="shared" si="46"/>
        <v>0</v>
      </c>
      <c r="K27" s="5">
        <f t="shared" si="46"/>
        <v>0</v>
      </c>
      <c r="L27" s="5">
        <f t="shared" si="46"/>
        <v>0</v>
      </c>
      <c r="M27" s="5">
        <f>+M28+M29+M30+M31</f>
        <v>0</v>
      </c>
      <c r="N27" s="5">
        <f>+N28+N29+N30+N31</f>
        <v>0</v>
      </c>
      <c r="O27" s="5">
        <f t="shared" ref="O27" si="47">+O28+O29+O30+O31</f>
        <v>0</v>
      </c>
      <c r="P27" s="5">
        <f>+P28+P29+P30+P31</f>
        <v>0</v>
      </c>
      <c r="Q27" s="5">
        <f>+Q28+Q29+Q30+Q31</f>
        <v>0</v>
      </c>
      <c r="R27" s="5">
        <f t="shared" ref="R27:S27" si="48">+R28+R29+R30+R31</f>
        <v>0</v>
      </c>
      <c r="S27" s="5">
        <f t="shared" si="48"/>
        <v>0</v>
      </c>
      <c r="T27" s="5">
        <f>+T28+T29+T30+T31</f>
        <v>0</v>
      </c>
      <c r="U27" s="5">
        <f>+U28+U29+U30+U31</f>
        <v>0</v>
      </c>
      <c r="V27" s="5">
        <f t="shared" ref="V27:W27" si="49">+V28+V29+V30+V31</f>
        <v>0</v>
      </c>
      <c r="W27" s="5">
        <f t="shared" si="49"/>
        <v>0</v>
      </c>
      <c r="X27" s="5">
        <f>+X28+X29+X30+X31</f>
        <v>0</v>
      </c>
      <c r="Y27" s="11">
        <f t="shared" si="18"/>
        <v>856491</v>
      </c>
      <c r="Z27" s="5">
        <f>+Z28+Z29+Z30+Z31</f>
        <v>0</v>
      </c>
      <c r="AA27" s="5">
        <f t="shared" ref="AA27:AF27" si="50">+AA28+AA29+AA30+AA31</f>
        <v>0</v>
      </c>
      <c r="AB27" s="5">
        <f t="shared" si="50"/>
        <v>0</v>
      </c>
      <c r="AC27" s="5">
        <f t="shared" si="50"/>
        <v>856491</v>
      </c>
      <c r="AD27" s="5">
        <f t="shared" si="50"/>
        <v>0</v>
      </c>
      <c r="AE27" s="5">
        <f t="shared" si="50"/>
        <v>0</v>
      </c>
      <c r="AF27" s="5">
        <f t="shared" si="50"/>
        <v>0</v>
      </c>
      <c r="AG27" s="5">
        <f>+AG28+AG29+AG30+AG31</f>
        <v>0</v>
      </c>
      <c r="AH27" s="5">
        <f t="shared" ref="AH27:BL27" si="51">+AH28+AH29+AH30+AH31</f>
        <v>0</v>
      </c>
      <c r="AI27" s="5">
        <f t="shared" si="51"/>
        <v>0</v>
      </c>
      <c r="AJ27" s="5">
        <f t="shared" si="51"/>
        <v>0</v>
      </c>
      <c r="AK27" s="5">
        <f t="shared" si="51"/>
        <v>0</v>
      </c>
      <c r="AL27" s="5">
        <f t="shared" si="51"/>
        <v>0</v>
      </c>
      <c r="AM27" s="11">
        <f t="shared" si="21"/>
        <v>5688133</v>
      </c>
      <c r="AN27" s="5">
        <f t="shared" si="51"/>
        <v>0</v>
      </c>
      <c r="AO27" s="5">
        <f t="shared" si="51"/>
        <v>0</v>
      </c>
      <c r="AP27" s="5">
        <f t="shared" si="51"/>
        <v>0</v>
      </c>
      <c r="AQ27" s="5">
        <f t="shared" si="51"/>
        <v>0</v>
      </c>
      <c r="AR27" s="5">
        <f t="shared" si="51"/>
        <v>0</v>
      </c>
      <c r="AS27" s="5">
        <f t="shared" si="51"/>
        <v>0</v>
      </c>
      <c r="AT27" s="5">
        <f t="shared" si="51"/>
        <v>0</v>
      </c>
      <c r="AU27" s="5">
        <f t="shared" si="51"/>
        <v>0</v>
      </c>
      <c r="AV27" s="5">
        <f t="shared" si="51"/>
        <v>0</v>
      </c>
      <c r="AW27" s="5">
        <f t="shared" si="51"/>
        <v>0</v>
      </c>
      <c r="AX27" s="5">
        <f t="shared" si="51"/>
        <v>0</v>
      </c>
      <c r="AY27" s="5">
        <f t="shared" si="51"/>
        <v>0</v>
      </c>
      <c r="AZ27" s="5">
        <f t="shared" si="51"/>
        <v>3794300</v>
      </c>
      <c r="BA27" s="5">
        <f t="shared" si="51"/>
        <v>0</v>
      </c>
      <c r="BB27" s="5">
        <f t="shared" si="51"/>
        <v>0</v>
      </c>
      <c r="BC27" s="5">
        <f t="shared" si="51"/>
        <v>0</v>
      </c>
      <c r="BD27" s="5">
        <f t="shared" si="51"/>
        <v>0</v>
      </c>
      <c r="BE27" s="5">
        <f t="shared" si="51"/>
        <v>0</v>
      </c>
      <c r="BF27" s="5">
        <f t="shared" si="51"/>
        <v>0</v>
      </c>
      <c r="BG27" s="5">
        <f t="shared" si="51"/>
        <v>0</v>
      </c>
      <c r="BH27" s="5">
        <f t="shared" si="51"/>
        <v>0</v>
      </c>
      <c r="BI27" s="5">
        <f t="shared" si="51"/>
        <v>0</v>
      </c>
      <c r="BJ27" s="5">
        <f t="shared" si="51"/>
        <v>0</v>
      </c>
      <c r="BK27" s="5">
        <f t="shared" si="51"/>
        <v>1893833</v>
      </c>
      <c r="BL27" s="5">
        <f t="shared" si="51"/>
        <v>0</v>
      </c>
    </row>
    <row r="28" spans="1:64" s="8" customFormat="1" ht="14.25" x14ac:dyDescent="0.2">
      <c r="A28" s="23" t="s">
        <v>11</v>
      </c>
      <c r="B28" s="7">
        <v>17785700</v>
      </c>
      <c r="C28" s="7"/>
      <c r="D28" s="9">
        <f t="shared" si="12"/>
        <v>6544624</v>
      </c>
      <c r="E28" s="11">
        <f t="shared" si="13"/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1">
        <f t="shared" si="18"/>
        <v>856491</v>
      </c>
      <c r="Z28" s="7"/>
      <c r="AA28" s="7"/>
      <c r="AB28" s="7"/>
      <c r="AC28" s="7">
        <v>856491</v>
      </c>
      <c r="AD28" s="7"/>
      <c r="AE28" s="7"/>
      <c r="AF28" s="7"/>
      <c r="AG28" s="7"/>
      <c r="AH28" s="7"/>
      <c r="AI28" s="7"/>
      <c r="AJ28" s="7"/>
      <c r="AK28" s="7"/>
      <c r="AL28" s="7"/>
      <c r="AM28" s="11">
        <f t="shared" si="21"/>
        <v>5688133</v>
      </c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>
        <v>3794300</v>
      </c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>
        <v>1893833</v>
      </c>
      <c r="BL28" s="7"/>
    </row>
    <row r="29" spans="1:64" s="8" customFormat="1" ht="14.25" x14ac:dyDescent="0.2">
      <c r="A29" s="23" t="s">
        <v>12</v>
      </c>
      <c r="B29" s="7">
        <v>2031100</v>
      </c>
      <c r="C29" s="7"/>
      <c r="D29" s="9">
        <f t="shared" si="12"/>
        <v>0</v>
      </c>
      <c r="E29" s="11">
        <f t="shared" si="13"/>
        <v>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1">
        <f t="shared" si="18"/>
        <v>0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11">
        <f t="shared" si="21"/>
        <v>0</v>
      </c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4" s="8" customFormat="1" ht="14.25" x14ac:dyDescent="0.2">
      <c r="A30" s="23" t="s">
        <v>13</v>
      </c>
      <c r="B30" s="7">
        <v>2540300</v>
      </c>
      <c r="C30" s="7"/>
      <c r="D30" s="9">
        <f t="shared" si="12"/>
        <v>0</v>
      </c>
      <c r="E30" s="11">
        <f t="shared" si="13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1">
        <f t="shared" si="18"/>
        <v>0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1">
        <f t="shared" si="21"/>
        <v>0</v>
      </c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s="8" customFormat="1" ht="14.25" x14ac:dyDescent="0.2">
      <c r="A31" s="23" t="s">
        <v>14</v>
      </c>
      <c r="B31" s="7">
        <v>507700</v>
      </c>
      <c r="C31" s="7"/>
      <c r="D31" s="9">
        <f t="shared" si="12"/>
        <v>0</v>
      </c>
      <c r="E31" s="11">
        <f t="shared" si="13"/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1">
        <f t="shared" si="18"/>
        <v>0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11">
        <f t="shared" si="21"/>
        <v>0</v>
      </c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s="8" customFormat="1" ht="14.25" x14ac:dyDescent="0.2">
      <c r="A32" s="23" t="s">
        <v>15</v>
      </c>
      <c r="B32" s="7">
        <v>221524800</v>
      </c>
      <c r="C32" s="7"/>
      <c r="D32" s="9">
        <f t="shared" si="12"/>
        <v>2076877</v>
      </c>
      <c r="E32" s="11">
        <f t="shared" si="13"/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11">
        <f t="shared" si="18"/>
        <v>694617</v>
      </c>
      <c r="Z32" s="7"/>
      <c r="AA32" s="7"/>
      <c r="AB32" s="7"/>
      <c r="AC32" s="7"/>
      <c r="AD32" s="7"/>
      <c r="AE32" s="7"/>
      <c r="AF32" s="7"/>
      <c r="AG32" s="7">
        <v>694617</v>
      </c>
      <c r="AH32" s="7"/>
      <c r="AI32" s="7"/>
      <c r="AJ32" s="7"/>
      <c r="AK32" s="7"/>
      <c r="AL32" s="7"/>
      <c r="AM32" s="11">
        <f t="shared" si="21"/>
        <v>1382260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>
        <v>1382260</v>
      </c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64" s="34" customFormat="1" x14ac:dyDescent="0.25">
      <c r="A33" s="36" t="s">
        <v>16</v>
      </c>
      <c r="B33" s="5">
        <v>2144521400</v>
      </c>
      <c r="C33" s="5">
        <f>+C34+C35+C36+C37+C38+C39+C40+C41+C42+C43+C44+C49+C50+C51+C52+C53+C54+C55+C62</f>
        <v>0</v>
      </c>
      <c r="D33" s="11">
        <f t="shared" si="12"/>
        <v>594257209</v>
      </c>
      <c r="E33" s="11">
        <f t="shared" si="13"/>
        <v>431148779</v>
      </c>
      <c r="F33" s="5">
        <f>+F34+F35+F36+F37+F38+F39+F40+F41+F42+F43+F44+F49+F50+F51+F52+F53+F54+F55+F62</f>
        <v>361704949</v>
      </c>
      <c r="G33" s="5">
        <f>+G34+G35+G36+G37+G38+G39+G40+G41+G42+G43+G44+G49+G50+G51+G52+G53+G54+G55+G62</f>
        <v>66297580</v>
      </c>
      <c r="H33" s="5">
        <f t="shared" ref="H33:L33" si="52">+H34+H35+H36+H37+H38+H39+H40+H41+H42+H43+H44+H49+H50+H51+H52+H53+H54+H55+H62</f>
        <v>600000</v>
      </c>
      <c r="I33" s="5">
        <f t="shared" si="52"/>
        <v>2096250</v>
      </c>
      <c r="J33" s="5">
        <f t="shared" si="52"/>
        <v>0</v>
      </c>
      <c r="K33" s="5">
        <f t="shared" si="52"/>
        <v>0</v>
      </c>
      <c r="L33" s="5">
        <f t="shared" si="52"/>
        <v>0</v>
      </c>
      <c r="M33" s="5">
        <f>+M34+M35+M36+M37+M38+M39+M40+M41+M42+M43+M44+M49+M50+M51+M52+M53+M54+M55+M62</f>
        <v>0</v>
      </c>
      <c r="N33" s="5">
        <f>+N34+N35+N36+N37+N38+N39+N40+N41+N42+N43+N44+N49+N50+N51+N52+N53+N54+N55+N62</f>
        <v>0</v>
      </c>
      <c r="O33" s="5">
        <f t="shared" ref="O33" si="53">+O34+O35+O36+O37+O38+O39+O40+O41+O42+O43+O44+O49+O50+O51+O52+O53+O54+O55+O62</f>
        <v>0</v>
      </c>
      <c r="P33" s="5">
        <f>+P34+P35+P36+P37+P38+P39+P40+P41+P42+P43+P44+P49+P50+P51+P52+P53+P54+P55+P62</f>
        <v>0</v>
      </c>
      <c r="Q33" s="5">
        <f>+Q34+Q35+Q36+Q37+Q38+Q39+Q40+Q41+Q42+Q43+Q44+Q49+Q50+Q51+Q52+Q53+Q54+Q55+Q62</f>
        <v>0</v>
      </c>
      <c r="R33" s="5">
        <f t="shared" ref="R33:S33" si="54">+R34+R35+R36+R37+R38+R39+R40+R41+R42+R43+R44+R49+R50+R51+R52+R53+R54+R55+R62</f>
        <v>0</v>
      </c>
      <c r="S33" s="5">
        <f t="shared" si="54"/>
        <v>0</v>
      </c>
      <c r="T33" s="5">
        <f>+T34+T35+T36+T37+T38+T39+T40+T41+T42+T43+T44+T49+T50+T51+T52+T53+T54+T55+T62</f>
        <v>0</v>
      </c>
      <c r="U33" s="5">
        <f>+U34+U35+U36+U37+U38+U39+U40+U41+U42+U43+U44+U49+U50+U51+U52+U53+U54+U55+U62</f>
        <v>0</v>
      </c>
      <c r="V33" s="5">
        <f t="shared" ref="V33:W33" si="55">+V34+V35+V36+V37+V38+V39+V40+V41+V42+V43+V44+V49+V50+V51+V52+V53+V54+V55+V62</f>
        <v>450000</v>
      </c>
      <c r="W33" s="5">
        <f t="shared" si="55"/>
        <v>0</v>
      </c>
      <c r="X33" s="5">
        <f>+X34+X35+X36+X37+X38+X39+X40+X41+X42+X43+X44+X49+X50+X51+X52+X53+X54+X55+X62</f>
        <v>0</v>
      </c>
      <c r="Y33" s="11">
        <f t="shared" si="18"/>
        <v>0</v>
      </c>
      <c r="Z33" s="5">
        <f>+Z34+Z35+Z36+Z37+Z38+Z39+Z40+Z41+Z42+Z43+Z44+Z49+Z50+Z51+Z52+Z53+Z54+Z55+Z62</f>
        <v>0</v>
      </c>
      <c r="AA33" s="5">
        <f t="shared" ref="AA33:AF33" si="56">+AA34+AA35+AA36+AA37+AA38+AA39+AA40+AA41+AA42+AA43+AA44+AA49+AA50+AA51+AA52+AA53+AA54+AA55+AA62</f>
        <v>0</v>
      </c>
      <c r="AB33" s="5">
        <f t="shared" si="56"/>
        <v>0</v>
      </c>
      <c r="AC33" s="5">
        <f t="shared" si="56"/>
        <v>0</v>
      </c>
      <c r="AD33" s="5">
        <f t="shared" si="56"/>
        <v>0</v>
      </c>
      <c r="AE33" s="5">
        <f t="shared" si="56"/>
        <v>0</v>
      </c>
      <c r="AF33" s="5">
        <f t="shared" si="56"/>
        <v>0</v>
      </c>
      <c r="AG33" s="5">
        <f>+AG34+AG35+AG36+AG37+AG38+AG39+AG40+AG41+AG42+AG43+AG44+AG49+AG50+AG51+AG52+AG53+AG54+AG55+AG62</f>
        <v>0</v>
      </c>
      <c r="AH33" s="5">
        <f t="shared" ref="AH33:BL33" si="57">+AH34+AH35+AH36+AH37+AH38+AH39+AH40+AH41+AH42+AH43+AH44+AH49+AH50+AH51+AH52+AH53+AH54+AH55+AH62</f>
        <v>0</v>
      </c>
      <c r="AI33" s="5">
        <f t="shared" si="57"/>
        <v>0</v>
      </c>
      <c r="AJ33" s="5">
        <f t="shared" si="57"/>
        <v>0</v>
      </c>
      <c r="AK33" s="5">
        <f t="shared" si="57"/>
        <v>0</v>
      </c>
      <c r="AL33" s="5">
        <f t="shared" si="57"/>
        <v>0</v>
      </c>
      <c r="AM33" s="11">
        <f t="shared" si="21"/>
        <v>163108430</v>
      </c>
      <c r="AN33" s="5">
        <f t="shared" si="57"/>
        <v>2100000</v>
      </c>
      <c r="AO33" s="5">
        <f t="shared" si="57"/>
        <v>0</v>
      </c>
      <c r="AP33" s="5">
        <f t="shared" si="57"/>
        <v>6101700</v>
      </c>
      <c r="AQ33" s="5">
        <f t="shared" si="57"/>
        <v>0</v>
      </c>
      <c r="AR33" s="5">
        <f t="shared" si="57"/>
        <v>0</v>
      </c>
      <c r="AS33" s="5">
        <f t="shared" si="57"/>
        <v>9569756</v>
      </c>
      <c r="AT33" s="5">
        <f t="shared" si="57"/>
        <v>0</v>
      </c>
      <c r="AU33" s="5">
        <f t="shared" si="57"/>
        <v>6397624</v>
      </c>
      <c r="AV33" s="5">
        <f t="shared" si="57"/>
        <v>7663300</v>
      </c>
      <c r="AW33" s="5">
        <f t="shared" si="57"/>
        <v>0</v>
      </c>
      <c r="AX33" s="5">
        <f t="shared" si="57"/>
        <v>10100000</v>
      </c>
      <c r="AY33" s="5">
        <f t="shared" si="57"/>
        <v>0</v>
      </c>
      <c r="AZ33" s="5">
        <f t="shared" si="57"/>
        <v>13207600</v>
      </c>
      <c r="BA33" s="5">
        <f t="shared" si="57"/>
        <v>1403000</v>
      </c>
      <c r="BB33" s="5">
        <f t="shared" si="57"/>
        <v>0</v>
      </c>
      <c r="BC33" s="5">
        <f t="shared" si="57"/>
        <v>0</v>
      </c>
      <c r="BD33" s="5">
        <f t="shared" si="57"/>
        <v>0</v>
      </c>
      <c r="BE33" s="5">
        <f t="shared" si="57"/>
        <v>0</v>
      </c>
      <c r="BF33" s="5">
        <f t="shared" si="57"/>
        <v>0</v>
      </c>
      <c r="BG33" s="5">
        <f t="shared" si="57"/>
        <v>60648000</v>
      </c>
      <c r="BH33" s="5">
        <f t="shared" si="57"/>
        <v>0</v>
      </c>
      <c r="BI33" s="5">
        <f t="shared" si="57"/>
        <v>4711500</v>
      </c>
      <c r="BJ33" s="5">
        <f t="shared" si="57"/>
        <v>0</v>
      </c>
      <c r="BK33" s="5">
        <f t="shared" si="57"/>
        <v>41205950</v>
      </c>
      <c r="BL33" s="5">
        <f t="shared" si="57"/>
        <v>0</v>
      </c>
    </row>
    <row r="34" spans="1:64" s="8" customFormat="1" ht="14.25" x14ac:dyDescent="0.2">
      <c r="A34" s="23" t="s">
        <v>17</v>
      </c>
      <c r="B34" s="7">
        <v>36769200</v>
      </c>
      <c r="C34" s="7"/>
      <c r="D34" s="9">
        <f t="shared" si="12"/>
        <v>1657250</v>
      </c>
      <c r="E34" s="11">
        <f t="shared" si="13"/>
        <v>85250</v>
      </c>
      <c r="F34" s="7"/>
      <c r="G34" s="7"/>
      <c r="H34" s="7">
        <v>85250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11">
        <f t="shared" si="18"/>
        <v>0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11">
        <f t="shared" si="21"/>
        <v>1572000</v>
      </c>
      <c r="AN34" s="7"/>
      <c r="AO34" s="7"/>
      <c r="AP34" s="7">
        <v>0</v>
      </c>
      <c r="AQ34" s="7"/>
      <c r="AR34" s="7"/>
      <c r="AS34" s="7">
        <v>672000</v>
      </c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>
        <v>900000</v>
      </c>
      <c r="BL34" s="7"/>
    </row>
    <row r="35" spans="1:64" s="8" customFormat="1" ht="14.25" x14ac:dyDescent="0.2">
      <c r="A35" s="23" t="s">
        <v>18</v>
      </c>
      <c r="B35" s="7">
        <v>116115900</v>
      </c>
      <c r="C35" s="7"/>
      <c r="D35" s="9">
        <f t="shared" si="12"/>
        <v>0</v>
      </c>
      <c r="E35" s="11">
        <f t="shared" si="13"/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1">
        <f t="shared" si="18"/>
        <v>0</v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11">
        <f t="shared" si="21"/>
        <v>0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64" s="8" customFormat="1" ht="14.25" x14ac:dyDescent="0.2">
      <c r="A36" s="23" t="s">
        <v>19</v>
      </c>
      <c r="B36" s="7">
        <v>326965400</v>
      </c>
      <c r="C36" s="7"/>
      <c r="D36" s="9">
        <f t="shared" si="12"/>
        <v>0</v>
      </c>
      <c r="E36" s="11">
        <f t="shared" si="13"/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1">
        <f t="shared" si="18"/>
        <v>0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11">
        <f t="shared" si="21"/>
        <v>0</v>
      </c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64" s="8" customFormat="1" ht="14.25" x14ac:dyDescent="0.2">
      <c r="A37" s="23" t="s">
        <v>20</v>
      </c>
      <c r="B37" s="7">
        <v>389741600</v>
      </c>
      <c r="C37" s="7"/>
      <c r="D37" s="9">
        <f t="shared" si="12"/>
        <v>7691950</v>
      </c>
      <c r="E37" s="11">
        <f t="shared" si="13"/>
        <v>278750</v>
      </c>
      <c r="F37" s="7"/>
      <c r="G37" s="7">
        <v>200000</v>
      </c>
      <c r="H37" s="7">
        <v>78750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11">
        <f t="shared" si="18"/>
        <v>0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11">
        <f t="shared" si="21"/>
        <v>7413200</v>
      </c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>
        <v>1413200</v>
      </c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>
        <v>6000000</v>
      </c>
      <c r="BL37" s="7"/>
    </row>
    <row r="38" spans="1:64" s="8" customFormat="1" ht="14.25" x14ac:dyDescent="0.2">
      <c r="A38" s="23" t="s">
        <v>21</v>
      </c>
      <c r="B38" s="7">
        <v>35495800</v>
      </c>
      <c r="C38" s="7"/>
      <c r="D38" s="9">
        <f t="shared" si="12"/>
        <v>15000</v>
      </c>
      <c r="E38" s="11">
        <f t="shared" si="13"/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1">
        <f t="shared" si="18"/>
        <v>0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11">
        <f t="shared" si="21"/>
        <v>15000</v>
      </c>
      <c r="AN38" s="7"/>
      <c r="AO38" s="7"/>
      <c r="AP38" s="7"/>
      <c r="AQ38" s="7"/>
      <c r="AR38" s="7"/>
      <c r="AS38" s="7">
        <v>15000</v>
      </c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64" s="8" customFormat="1" ht="14.25" x14ac:dyDescent="0.2">
      <c r="A39" s="23" t="s">
        <v>22</v>
      </c>
      <c r="B39" s="7">
        <v>32693000</v>
      </c>
      <c r="C39" s="7"/>
      <c r="D39" s="9">
        <f t="shared" si="12"/>
        <v>0</v>
      </c>
      <c r="E39" s="11">
        <f t="shared" si="13"/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11">
        <f t="shared" si="18"/>
        <v>0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11">
        <f t="shared" si="21"/>
        <v>0</v>
      </c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0" spans="1:64" s="8" customFormat="1" ht="14.25" x14ac:dyDescent="0.2">
      <c r="A40" s="23" t="s">
        <v>23</v>
      </c>
      <c r="B40" s="7">
        <v>48314500</v>
      </c>
      <c r="C40" s="7"/>
      <c r="D40" s="9">
        <f t="shared" si="12"/>
        <v>1320000</v>
      </c>
      <c r="E40" s="11">
        <f t="shared" si="13"/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11">
        <f t="shared" si="18"/>
        <v>0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11">
        <f t="shared" si="21"/>
        <v>1320000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>
        <v>1320000</v>
      </c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</row>
    <row r="41" spans="1:64" s="8" customFormat="1" ht="14.25" x14ac:dyDescent="0.2">
      <c r="A41" s="23" t="s">
        <v>24</v>
      </c>
      <c r="B41" s="7">
        <v>742700</v>
      </c>
      <c r="C41" s="7"/>
      <c r="D41" s="9">
        <f t="shared" si="12"/>
        <v>0</v>
      </c>
      <c r="E41" s="11">
        <f t="shared" si="13"/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11">
        <f t="shared" si="18"/>
        <v>0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11">
        <f t="shared" si="21"/>
        <v>0</v>
      </c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1:64" s="8" customFormat="1" ht="14.25" x14ac:dyDescent="0.2">
      <c r="A42" s="23" t="s">
        <v>25</v>
      </c>
      <c r="B42" s="7">
        <v>6029700</v>
      </c>
      <c r="C42" s="7"/>
      <c r="D42" s="9">
        <f t="shared" si="12"/>
        <v>0</v>
      </c>
      <c r="E42" s="11">
        <f t="shared" si="13"/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11">
        <f t="shared" si="18"/>
        <v>0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11">
        <f t="shared" si="21"/>
        <v>0</v>
      </c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s="8" customFormat="1" ht="14.25" x14ac:dyDescent="0.2">
      <c r="A43" s="23" t="s">
        <v>26</v>
      </c>
      <c r="B43" s="7">
        <v>6567600</v>
      </c>
      <c r="C43" s="7"/>
      <c r="D43" s="9">
        <f t="shared" si="12"/>
        <v>0</v>
      </c>
      <c r="E43" s="11">
        <f t="shared" si="13"/>
        <v>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11">
        <f t="shared" si="18"/>
        <v>0</v>
      </c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11">
        <f t="shared" si="21"/>
        <v>0</v>
      </c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1:64" s="34" customFormat="1" x14ac:dyDescent="0.25">
      <c r="A44" s="36" t="s">
        <v>27</v>
      </c>
      <c r="B44" s="5">
        <v>31880400</v>
      </c>
      <c r="C44" s="5">
        <f>+C45+C46+C47+C48</f>
        <v>0</v>
      </c>
      <c r="D44" s="11">
        <f t="shared" si="12"/>
        <v>72505880</v>
      </c>
      <c r="E44" s="11">
        <f t="shared" si="13"/>
        <v>180000</v>
      </c>
      <c r="F44" s="5">
        <f>+F45+F46+F47+F48</f>
        <v>0</v>
      </c>
      <c r="G44" s="5">
        <f>+G45+G46+G47+G48</f>
        <v>0</v>
      </c>
      <c r="H44" s="5">
        <f t="shared" ref="H44:L44" si="58">+H45+H46+H47+H48</f>
        <v>180000</v>
      </c>
      <c r="I44" s="5">
        <f t="shared" si="58"/>
        <v>0</v>
      </c>
      <c r="J44" s="5">
        <f t="shared" si="58"/>
        <v>0</v>
      </c>
      <c r="K44" s="5">
        <f t="shared" si="58"/>
        <v>0</v>
      </c>
      <c r="L44" s="5">
        <f t="shared" si="58"/>
        <v>0</v>
      </c>
      <c r="M44" s="5">
        <f>+M45+M46+M47+M48</f>
        <v>0</v>
      </c>
      <c r="N44" s="5">
        <f>+N45+N46+N47+N48</f>
        <v>0</v>
      </c>
      <c r="O44" s="5">
        <f t="shared" ref="O44" si="59">+O45+O46+O47+O48</f>
        <v>0</v>
      </c>
      <c r="P44" s="5">
        <f>+P45+P46+P47+P48</f>
        <v>0</v>
      </c>
      <c r="Q44" s="5">
        <f>+Q45+Q46+Q47+Q48</f>
        <v>0</v>
      </c>
      <c r="R44" s="5">
        <f t="shared" ref="R44:S44" si="60">+R45+R46+R47+R48</f>
        <v>0</v>
      </c>
      <c r="S44" s="5">
        <f t="shared" si="60"/>
        <v>0</v>
      </c>
      <c r="T44" s="5">
        <f>+T45+T46+T47+T48</f>
        <v>0</v>
      </c>
      <c r="U44" s="5">
        <f>+U45+U46+U47+U48</f>
        <v>0</v>
      </c>
      <c r="V44" s="5">
        <f t="shared" ref="V44:W44" si="61">+V45+V46+V47+V48</f>
        <v>0</v>
      </c>
      <c r="W44" s="5">
        <f t="shared" si="61"/>
        <v>0</v>
      </c>
      <c r="X44" s="5">
        <f>+X45+X46+X47+X48</f>
        <v>0</v>
      </c>
      <c r="Y44" s="11">
        <f t="shared" si="18"/>
        <v>0</v>
      </c>
      <c r="Z44" s="5">
        <f>+Z45+Z46+Z47+Z48</f>
        <v>0</v>
      </c>
      <c r="AA44" s="5">
        <f t="shared" ref="AA44:AF44" si="62">+AA45+AA46+AA47+AA48</f>
        <v>0</v>
      </c>
      <c r="AB44" s="5">
        <f t="shared" si="62"/>
        <v>0</v>
      </c>
      <c r="AC44" s="5">
        <f t="shared" si="62"/>
        <v>0</v>
      </c>
      <c r="AD44" s="5">
        <f t="shared" si="62"/>
        <v>0</v>
      </c>
      <c r="AE44" s="5">
        <f t="shared" si="62"/>
        <v>0</v>
      </c>
      <c r="AF44" s="5">
        <f t="shared" si="62"/>
        <v>0</v>
      </c>
      <c r="AG44" s="5">
        <f>+AG45+AG46+AG47+AG48</f>
        <v>0</v>
      </c>
      <c r="AH44" s="5">
        <f t="shared" ref="AH44:BL44" si="63">+AH45+AH46+AH47+AH48</f>
        <v>0</v>
      </c>
      <c r="AI44" s="5">
        <f t="shared" si="63"/>
        <v>0</v>
      </c>
      <c r="AJ44" s="5">
        <f t="shared" si="63"/>
        <v>0</v>
      </c>
      <c r="AK44" s="5">
        <f t="shared" si="63"/>
        <v>0</v>
      </c>
      <c r="AL44" s="5">
        <f t="shared" si="63"/>
        <v>0</v>
      </c>
      <c r="AM44" s="11">
        <f t="shared" si="21"/>
        <v>72325880</v>
      </c>
      <c r="AN44" s="5">
        <f t="shared" si="63"/>
        <v>0</v>
      </c>
      <c r="AO44" s="5">
        <f t="shared" si="63"/>
        <v>0</v>
      </c>
      <c r="AP44" s="5">
        <f t="shared" si="63"/>
        <v>0</v>
      </c>
      <c r="AQ44" s="5">
        <f t="shared" si="63"/>
        <v>0</v>
      </c>
      <c r="AR44" s="5">
        <f t="shared" si="63"/>
        <v>0</v>
      </c>
      <c r="AS44" s="5">
        <f t="shared" si="63"/>
        <v>1695180</v>
      </c>
      <c r="AT44" s="5">
        <f t="shared" si="63"/>
        <v>0</v>
      </c>
      <c r="AU44" s="5">
        <f t="shared" si="63"/>
        <v>0</v>
      </c>
      <c r="AV44" s="5">
        <f t="shared" si="63"/>
        <v>156300</v>
      </c>
      <c r="AW44" s="5">
        <f t="shared" si="63"/>
        <v>0</v>
      </c>
      <c r="AX44" s="5">
        <f t="shared" si="63"/>
        <v>0</v>
      </c>
      <c r="AY44" s="5">
        <f t="shared" si="63"/>
        <v>0</v>
      </c>
      <c r="AZ44" s="5">
        <f t="shared" si="63"/>
        <v>10474400</v>
      </c>
      <c r="BA44" s="5">
        <f t="shared" si="63"/>
        <v>0</v>
      </c>
      <c r="BB44" s="5">
        <f t="shared" si="63"/>
        <v>0</v>
      </c>
      <c r="BC44" s="5">
        <f t="shared" si="63"/>
        <v>0</v>
      </c>
      <c r="BD44" s="5">
        <f t="shared" si="63"/>
        <v>0</v>
      </c>
      <c r="BE44" s="5">
        <f t="shared" si="63"/>
        <v>0</v>
      </c>
      <c r="BF44" s="5">
        <f t="shared" si="63"/>
        <v>0</v>
      </c>
      <c r="BG44" s="5">
        <f t="shared" si="63"/>
        <v>60000000</v>
      </c>
      <c r="BH44" s="5">
        <f t="shared" si="63"/>
        <v>0</v>
      </c>
      <c r="BI44" s="5">
        <f t="shared" si="63"/>
        <v>0</v>
      </c>
      <c r="BJ44" s="5">
        <f t="shared" si="63"/>
        <v>0</v>
      </c>
      <c r="BK44" s="5">
        <f t="shared" si="63"/>
        <v>0</v>
      </c>
      <c r="BL44" s="5">
        <f t="shared" si="63"/>
        <v>0</v>
      </c>
    </row>
    <row r="45" spans="1:64" s="8" customFormat="1" ht="14.25" x14ac:dyDescent="0.2">
      <c r="A45" s="23" t="s">
        <v>28</v>
      </c>
      <c r="B45" s="7">
        <v>27121800</v>
      </c>
      <c r="C45" s="7"/>
      <c r="D45" s="9">
        <f t="shared" si="12"/>
        <v>70474400</v>
      </c>
      <c r="E45" s="11">
        <f t="shared" si="13"/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1">
        <f t="shared" si="18"/>
        <v>0</v>
      </c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11">
        <f t="shared" si="21"/>
        <v>70474400</v>
      </c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>
        <v>10474400</v>
      </c>
      <c r="BA45" s="7"/>
      <c r="BB45" s="7"/>
      <c r="BC45" s="7"/>
      <c r="BD45" s="7"/>
      <c r="BE45" s="7"/>
      <c r="BF45" s="7"/>
      <c r="BG45" s="7">
        <v>60000000</v>
      </c>
      <c r="BH45" s="7"/>
      <c r="BI45" s="7"/>
      <c r="BJ45" s="7"/>
      <c r="BK45" s="7"/>
      <c r="BL45" s="7"/>
    </row>
    <row r="46" spans="1:64" s="8" customFormat="1" ht="14.25" x14ac:dyDescent="0.2">
      <c r="A46" s="23" t="s">
        <v>29</v>
      </c>
      <c r="B46" s="7">
        <v>0</v>
      </c>
      <c r="C46" s="7"/>
      <c r="D46" s="9">
        <f t="shared" si="12"/>
        <v>0</v>
      </c>
      <c r="E46" s="11">
        <f t="shared" si="13"/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1">
        <f t="shared" si="18"/>
        <v>0</v>
      </c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11">
        <f t="shared" si="21"/>
        <v>0</v>
      </c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64" s="8" customFormat="1" ht="14.25" x14ac:dyDescent="0.2">
      <c r="A47" s="23" t="s">
        <v>30</v>
      </c>
      <c r="B47" s="7">
        <v>2056800</v>
      </c>
      <c r="C47" s="7"/>
      <c r="D47" s="9">
        <f t="shared" si="12"/>
        <v>0</v>
      </c>
      <c r="E47" s="11">
        <f t="shared" si="13"/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1">
        <f t="shared" si="18"/>
        <v>0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1">
        <f t="shared" si="21"/>
        <v>0</v>
      </c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64" s="8" customFormat="1" ht="14.25" x14ac:dyDescent="0.2">
      <c r="A48" s="23" t="s">
        <v>31</v>
      </c>
      <c r="B48" s="7">
        <v>2701800</v>
      </c>
      <c r="C48" s="7"/>
      <c r="D48" s="9">
        <f t="shared" si="12"/>
        <v>2031480</v>
      </c>
      <c r="E48" s="11">
        <f t="shared" si="13"/>
        <v>180000</v>
      </c>
      <c r="F48" s="7"/>
      <c r="G48" s="7"/>
      <c r="H48" s="7">
        <v>180000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1">
        <f t="shared" si="18"/>
        <v>0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11">
        <f t="shared" si="21"/>
        <v>1851480</v>
      </c>
      <c r="AN48" s="7"/>
      <c r="AO48" s="7"/>
      <c r="AP48" s="7"/>
      <c r="AQ48" s="7"/>
      <c r="AR48" s="7"/>
      <c r="AS48" s="7">
        <v>1695180</v>
      </c>
      <c r="AT48" s="7"/>
      <c r="AU48" s="7"/>
      <c r="AV48" s="7">
        <v>156300</v>
      </c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64" s="8" customFormat="1" ht="14.25" x14ac:dyDescent="0.2">
      <c r="A49" s="23" t="s">
        <v>32</v>
      </c>
      <c r="B49" s="7">
        <v>396962000</v>
      </c>
      <c r="C49" s="7"/>
      <c r="D49" s="9">
        <f t="shared" si="12"/>
        <v>36824750</v>
      </c>
      <c r="E49" s="11">
        <f t="shared" si="13"/>
        <v>200000</v>
      </c>
      <c r="F49" s="7"/>
      <c r="G49" s="7"/>
      <c r="H49" s="7"/>
      <c r="I49" s="7">
        <v>200000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1">
        <f t="shared" si="18"/>
        <v>0</v>
      </c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1">
        <f t="shared" si="21"/>
        <v>36624750</v>
      </c>
      <c r="AN49" s="7"/>
      <c r="AO49" s="7"/>
      <c r="AP49" s="7"/>
      <c r="AQ49" s="7"/>
      <c r="AR49" s="7"/>
      <c r="AS49" s="7">
        <v>13500</v>
      </c>
      <c r="AT49" s="7"/>
      <c r="AU49" s="7"/>
      <c r="AV49" s="7"/>
      <c r="AW49" s="7"/>
      <c r="AX49" s="7">
        <v>10100000</v>
      </c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>
        <v>26511250</v>
      </c>
      <c r="BL49" s="7"/>
    </row>
    <row r="50" spans="1:64" s="8" customFormat="1" ht="14.25" x14ac:dyDescent="0.2">
      <c r="A50" s="23" t="s">
        <v>33</v>
      </c>
      <c r="B50" s="7">
        <v>158641900</v>
      </c>
      <c r="C50" s="7"/>
      <c r="D50" s="9">
        <f t="shared" si="12"/>
        <v>27227050</v>
      </c>
      <c r="E50" s="11">
        <f t="shared" si="13"/>
        <v>14699250</v>
      </c>
      <c r="F50" s="7"/>
      <c r="G50" s="7">
        <v>13423000</v>
      </c>
      <c r="H50" s="7">
        <v>136000</v>
      </c>
      <c r="I50" s="7">
        <v>1140250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1">
        <f t="shared" si="18"/>
        <v>0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11">
        <f t="shared" si="21"/>
        <v>12527800</v>
      </c>
      <c r="AN50" s="7"/>
      <c r="AO50" s="7"/>
      <c r="AP50" s="7"/>
      <c r="AQ50" s="7"/>
      <c r="AR50" s="7"/>
      <c r="AS50" s="7">
        <v>3416600</v>
      </c>
      <c r="AT50" s="7"/>
      <c r="AU50" s="7"/>
      <c r="AV50" s="7">
        <v>1947000</v>
      </c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>
        <v>648000</v>
      </c>
      <c r="BH50" s="7"/>
      <c r="BI50" s="7">
        <v>71500</v>
      </c>
      <c r="BJ50" s="7"/>
      <c r="BK50" s="7">
        <v>6444700</v>
      </c>
      <c r="BL50" s="7"/>
    </row>
    <row r="51" spans="1:64" s="8" customFormat="1" ht="14.25" x14ac:dyDescent="0.2">
      <c r="A51" s="23" t="s">
        <v>34</v>
      </c>
      <c r="B51" s="7">
        <v>1710700</v>
      </c>
      <c r="C51" s="7"/>
      <c r="D51" s="9">
        <f t="shared" si="12"/>
        <v>0</v>
      </c>
      <c r="E51" s="11">
        <f t="shared" si="13"/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1">
        <f t="shared" si="18"/>
        <v>0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11">
        <f t="shared" si="21"/>
        <v>0</v>
      </c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1:64" s="8" customFormat="1" ht="14.25" x14ac:dyDescent="0.2">
      <c r="A52" s="23" t="s">
        <v>35</v>
      </c>
      <c r="B52" s="7">
        <v>45396500</v>
      </c>
      <c r="C52" s="7"/>
      <c r="D52" s="9">
        <f t="shared" si="12"/>
        <v>10361724</v>
      </c>
      <c r="E52" s="11">
        <f t="shared" si="13"/>
        <v>756000</v>
      </c>
      <c r="F52" s="7"/>
      <c r="G52" s="7"/>
      <c r="H52" s="7"/>
      <c r="I52" s="7">
        <v>756000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1">
        <f t="shared" si="18"/>
        <v>0</v>
      </c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11">
        <f t="shared" si="21"/>
        <v>9605724</v>
      </c>
      <c r="AN52" s="7">
        <v>2100000</v>
      </c>
      <c r="AO52" s="7"/>
      <c r="AP52" s="7"/>
      <c r="AQ52" s="7"/>
      <c r="AR52" s="7"/>
      <c r="AS52" s="7">
        <v>2872100</v>
      </c>
      <c r="AT52" s="7"/>
      <c r="AU52" s="7">
        <v>4633624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1:64" s="8" customFormat="1" ht="14.25" x14ac:dyDescent="0.2">
      <c r="A53" s="23" t="s">
        <v>36</v>
      </c>
      <c r="B53" s="7">
        <v>120000</v>
      </c>
      <c r="C53" s="7"/>
      <c r="D53" s="9">
        <f t="shared" si="12"/>
        <v>0</v>
      </c>
      <c r="E53" s="11">
        <f t="shared" si="13"/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1">
        <f t="shared" si="18"/>
        <v>0</v>
      </c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11">
        <f t="shared" si="21"/>
        <v>0</v>
      </c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s="8" customFormat="1" ht="14.25" x14ac:dyDescent="0.2">
      <c r="A54" s="23" t="s">
        <v>37</v>
      </c>
      <c r="B54" s="7">
        <v>6170500</v>
      </c>
      <c r="C54" s="7"/>
      <c r="D54" s="9">
        <f t="shared" si="12"/>
        <v>0</v>
      </c>
      <c r="E54" s="11">
        <f t="shared" si="13"/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1">
        <f t="shared" si="18"/>
        <v>0</v>
      </c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11">
        <f t="shared" si="21"/>
        <v>0</v>
      </c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1:64" s="34" customFormat="1" x14ac:dyDescent="0.25">
      <c r="A55" s="36" t="s">
        <v>38</v>
      </c>
      <c r="B55" s="5">
        <v>500770400</v>
      </c>
      <c r="C55" s="5">
        <f>+C56+C57+C58+C59+C60+C61</f>
        <v>0</v>
      </c>
      <c r="D55" s="11">
        <f t="shared" si="12"/>
        <v>68956580</v>
      </c>
      <c r="E55" s="11">
        <f t="shared" si="13"/>
        <v>66203580</v>
      </c>
      <c r="F55" s="5">
        <f>+F56+F57+F58+F59+F60+F61</f>
        <v>13409000</v>
      </c>
      <c r="G55" s="5">
        <f>+G56+G57+G58+G59+G60+G61</f>
        <v>52674580</v>
      </c>
      <c r="H55" s="5">
        <f t="shared" ref="H55:L55" si="64">+H56+H57+H58+H59+H60+H61</f>
        <v>120000</v>
      </c>
      <c r="I55" s="5">
        <f t="shared" si="64"/>
        <v>0</v>
      </c>
      <c r="J55" s="5">
        <f t="shared" si="64"/>
        <v>0</v>
      </c>
      <c r="K55" s="5">
        <f t="shared" si="64"/>
        <v>0</v>
      </c>
      <c r="L55" s="5">
        <f t="shared" si="64"/>
        <v>0</v>
      </c>
      <c r="M55" s="5">
        <f>+M56+M57+M58+M59+M60+M61</f>
        <v>0</v>
      </c>
      <c r="N55" s="5">
        <f>+N56+N57+N58+N59+N60+N61</f>
        <v>0</v>
      </c>
      <c r="O55" s="5">
        <f t="shared" ref="O55" si="65">+O56+O57+O58+O59+O60+O61</f>
        <v>0</v>
      </c>
      <c r="P55" s="5">
        <f>+P56+P57+P58+P59+P60+P61</f>
        <v>0</v>
      </c>
      <c r="Q55" s="5">
        <f>+Q56+Q57+Q58+Q59+Q60+Q61</f>
        <v>0</v>
      </c>
      <c r="R55" s="5">
        <f t="shared" ref="R55:S55" si="66">+R56+R57+R58+R59+R60+R61</f>
        <v>0</v>
      </c>
      <c r="S55" s="5">
        <f t="shared" si="66"/>
        <v>0</v>
      </c>
      <c r="T55" s="5">
        <f>+T56+T57+T58+T59+T60+T61</f>
        <v>0</v>
      </c>
      <c r="U55" s="5">
        <f>+U56+U57+U58+U59+U60+U61</f>
        <v>0</v>
      </c>
      <c r="V55" s="5">
        <f t="shared" ref="V55:W55" si="67">+V56+V57+V58+V59+V60+V61</f>
        <v>0</v>
      </c>
      <c r="W55" s="5">
        <f t="shared" si="67"/>
        <v>0</v>
      </c>
      <c r="X55" s="5">
        <f>+X56+X57+X58+X59+X60+X61</f>
        <v>0</v>
      </c>
      <c r="Y55" s="11">
        <f t="shared" si="18"/>
        <v>0</v>
      </c>
      <c r="Z55" s="5">
        <f>+Z56+Z57+Z58+Z59+Z60+Z61</f>
        <v>0</v>
      </c>
      <c r="AA55" s="5">
        <f t="shared" ref="AA55:AF55" si="68">+AA56+AA57+AA58+AA59+AA60+AA61</f>
        <v>0</v>
      </c>
      <c r="AB55" s="5">
        <f t="shared" si="68"/>
        <v>0</v>
      </c>
      <c r="AC55" s="5">
        <f t="shared" si="68"/>
        <v>0</v>
      </c>
      <c r="AD55" s="5">
        <f t="shared" si="68"/>
        <v>0</v>
      </c>
      <c r="AE55" s="5">
        <f t="shared" si="68"/>
        <v>0</v>
      </c>
      <c r="AF55" s="5">
        <f t="shared" si="68"/>
        <v>0</v>
      </c>
      <c r="AG55" s="5">
        <f>+AG56+AG57+AG58+AG59+AG60+AG61</f>
        <v>0</v>
      </c>
      <c r="AH55" s="5">
        <f t="shared" ref="AH55:BL55" si="69">+AH56+AH57+AH58+AH59+AH60+AH61</f>
        <v>0</v>
      </c>
      <c r="AI55" s="5">
        <f t="shared" si="69"/>
        <v>0</v>
      </c>
      <c r="AJ55" s="5">
        <f t="shared" si="69"/>
        <v>0</v>
      </c>
      <c r="AK55" s="5">
        <f t="shared" si="69"/>
        <v>0</v>
      </c>
      <c r="AL55" s="5">
        <f t="shared" si="69"/>
        <v>0</v>
      </c>
      <c r="AM55" s="11">
        <f t="shared" si="21"/>
        <v>2753000</v>
      </c>
      <c r="AN55" s="5">
        <f t="shared" si="69"/>
        <v>0</v>
      </c>
      <c r="AO55" s="5">
        <f t="shared" si="69"/>
        <v>0</v>
      </c>
      <c r="AP55" s="5">
        <f t="shared" si="69"/>
        <v>0</v>
      </c>
      <c r="AQ55" s="5">
        <f t="shared" si="69"/>
        <v>0</v>
      </c>
      <c r="AR55" s="5">
        <f t="shared" si="69"/>
        <v>0</v>
      </c>
      <c r="AS55" s="5">
        <f t="shared" si="69"/>
        <v>0</v>
      </c>
      <c r="AT55" s="5">
        <f t="shared" si="69"/>
        <v>0</v>
      </c>
      <c r="AU55" s="5">
        <f t="shared" si="69"/>
        <v>0</v>
      </c>
      <c r="AV55" s="5">
        <f t="shared" si="69"/>
        <v>0</v>
      </c>
      <c r="AW55" s="5">
        <f t="shared" si="69"/>
        <v>0</v>
      </c>
      <c r="AX55" s="5">
        <f t="shared" si="69"/>
        <v>0</v>
      </c>
      <c r="AY55" s="5">
        <f t="shared" si="69"/>
        <v>0</v>
      </c>
      <c r="AZ55" s="5">
        <f t="shared" si="69"/>
        <v>0</v>
      </c>
      <c r="BA55" s="5">
        <f t="shared" si="69"/>
        <v>1403000</v>
      </c>
      <c r="BB55" s="5">
        <f t="shared" si="69"/>
        <v>0</v>
      </c>
      <c r="BC55" s="5">
        <f t="shared" si="69"/>
        <v>0</v>
      </c>
      <c r="BD55" s="5">
        <f t="shared" si="69"/>
        <v>0</v>
      </c>
      <c r="BE55" s="5">
        <f t="shared" si="69"/>
        <v>0</v>
      </c>
      <c r="BF55" s="5">
        <f t="shared" si="69"/>
        <v>0</v>
      </c>
      <c r="BG55" s="5">
        <f t="shared" si="69"/>
        <v>0</v>
      </c>
      <c r="BH55" s="5">
        <f t="shared" si="69"/>
        <v>0</v>
      </c>
      <c r="BI55" s="5">
        <f t="shared" si="69"/>
        <v>0</v>
      </c>
      <c r="BJ55" s="5">
        <f t="shared" si="69"/>
        <v>0</v>
      </c>
      <c r="BK55" s="5">
        <f t="shared" si="69"/>
        <v>1350000</v>
      </c>
      <c r="BL55" s="5">
        <f t="shared" si="69"/>
        <v>0</v>
      </c>
    </row>
    <row r="56" spans="1:64" s="8" customFormat="1" ht="14.25" x14ac:dyDescent="0.2">
      <c r="A56" s="23" t="s">
        <v>39</v>
      </c>
      <c r="B56" s="7">
        <v>5870000</v>
      </c>
      <c r="C56" s="7"/>
      <c r="D56" s="9">
        <f t="shared" si="12"/>
        <v>0</v>
      </c>
      <c r="E56" s="11">
        <f t="shared" si="13"/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1">
        <f t="shared" si="18"/>
        <v>0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11">
        <f t="shared" si="21"/>
        <v>0</v>
      </c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64" s="8" customFormat="1" ht="14.25" x14ac:dyDescent="0.2">
      <c r="A57" s="23" t="s">
        <v>40</v>
      </c>
      <c r="B57" s="7">
        <v>490817700</v>
      </c>
      <c r="C57" s="7"/>
      <c r="D57" s="9">
        <f t="shared" si="12"/>
        <v>68813580</v>
      </c>
      <c r="E57" s="11">
        <f t="shared" si="13"/>
        <v>66203580</v>
      </c>
      <c r="F57" s="7">
        <v>13409000</v>
      </c>
      <c r="G57" s="7">
        <v>52674580</v>
      </c>
      <c r="H57" s="7">
        <v>120000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1">
        <f t="shared" si="18"/>
        <v>0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11">
        <f t="shared" si="21"/>
        <v>2610000</v>
      </c>
      <c r="AN57" s="7"/>
      <c r="AO57" s="7"/>
      <c r="AP57" s="7"/>
      <c r="AQ57" s="7"/>
      <c r="AR57" s="7"/>
      <c r="AS57" s="7">
        <v>0</v>
      </c>
      <c r="AT57" s="7"/>
      <c r="AU57" s="7"/>
      <c r="AV57" s="7"/>
      <c r="AW57" s="7"/>
      <c r="AX57" s="7"/>
      <c r="AY57" s="7"/>
      <c r="AZ57" s="7"/>
      <c r="BA57" s="7">
        <v>1260000</v>
      </c>
      <c r="BB57" s="7"/>
      <c r="BC57" s="7"/>
      <c r="BD57" s="7"/>
      <c r="BE57" s="7"/>
      <c r="BF57" s="7"/>
      <c r="BG57" s="7"/>
      <c r="BH57" s="7"/>
      <c r="BI57" s="7"/>
      <c r="BJ57" s="7"/>
      <c r="BK57" s="7">
        <v>1350000</v>
      </c>
      <c r="BL57" s="7"/>
    </row>
    <row r="58" spans="1:64" s="8" customFormat="1" ht="14.25" x14ac:dyDescent="0.2">
      <c r="A58" s="23" t="s">
        <v>41</v>
      </c>
      <c r="B58" s="7">
        <v>2846700</v>
      </c>
      <c r="C58" s="7"/>
      <c r="D58" s="9">
        <f t="shared" si="12"/>
        <v>0</v>
      </c>
      <c r="E58" s="11">
        <f t="shared" si="13"/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1">
        <f t="shared" si="18"/>
        <v>0</v>
      </c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11">
        <f t="shared" si="21"/>
        <v>0</v>
      </c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  <row r="59" spans="1:64" s="8" customFormat="1" ht="14.25" x14ac:dyDescent="0.2">
      <c r="A59" s="23" t="s">
        <v>42</v>
      </c>
      <c r="B59" s="7">
        <v>0</v>
      </c>
      <c r="C59" s="7"/>
      <c r="D59" s="9">
        <f t="shared" si="12"/>
        <v>0</v>
      </c>
      <c r="E59" s="11">
        <f t="shared" si="13"/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1">
        <f t="shared" si="18"/>
        <v>0</v>
      </c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11">
        <f t="shared" si="21"/>
        <v>0</v>
      </c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64" s="8" customFormat="1" ht="14.25" x14ac:dyDescent="0.2">
      <c r="A60" s="23" t="s">
        <v>43</v>
      </c>
      <c r="B60" s="7">
        <v>1236000</v>
      </c>
      <c r="C60" s="7"/>
      <c r="D60" s="9">
        <f t="shared" si="12"/>
        <v>0</v>
      </c>
      <c r="E60" s="11">
        <f t="shared" si="13"/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1">
        <f t="shared" si="18"/>
        <v>0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11">
        <f t="shared" si="21"/>
        <v>0</v>
      </c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</row>
    <row r="61" spans="1:64" s="8" customFormat="1" ht="14.25" x14ac:dyDescent="0.2">
      <c r="A61" s="23" t="s">
        <v>44</v>
      </c>
      <c r="B61" s="7">
        <v>0</v>
      </c>
      <c r="C61" s="7"/>
      <c r="D61" s="9">
        <f t="shared" si="12"/>
        <v>143000</v>
      </c>
      <c r="E61" s="11">
        <f t="shared" si="13"/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1">
        <f t="shared" si="18"/>
        <v>0</v>
      </c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11">
        <f t="shared" si="21"/>
        <v>143000</v>
      </c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>
        <v>143000</v>
      </c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</row>
    <row r="62" spans="1:64" s="8" customFormat="1" ht="14.25" x14ac:dyDescent="0.2">
      <c r="A62" s="23" t="s">
        <v>45</v>
      </c>
      <c r="B62" s="7">
        <v>3433600</v>
      </c>
      <c r="C62" s="7"/>
      <c r="D62" s="9">
        <f t="shared" si="12"/>
        <v>367697025</v>
      </c>
      <c r="E62" s="11">
        <f t="shared" si="13"/>
        <v>348745949</v>
      </c>
      <c r="F62" s="7">
        <v>348295949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>
        <v>450000</v>
      </c>
      <c r="W62" s="7"/>
      <c r="X62" s="7"/>
      <c r="Y62" s="11">
        <f t="shared" si="18"/>
        <v>0</v>
      </c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11">
        <f t="shared" si="21"/>
        <v>18951076</v>
      </c>
      <c r="AN62" s="7"/>
      <c r="AO62" s="7"/>
      <c r="AP62" s="7">
        <v>6101700</v>
      </c>
      <c r="AQ62" s="7"/>
      <c r="AR62" s="7"/>
      <c r="AS62" s="7">
        <v>885376</v>
      </c>
      <c r="AT62" s="7"/>
      <c r="AU62" s="7">
        <v>1764000</v>
      </c>
      <c r="AV62" s="7">
        <v>5560000</v>
      </c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>
        <v>4640000</v>
      </c>
      <c r="BJ62" s="7"/>
      <c r="BK62" s="7"/>
      <c r="BL62" s="7"/>
    </row>
    <row r="63" spans="1:64" s="8" customFormat="1" ht="14.25" x14ac:dyDescent="0.2">
      <c r="A63" s="36" t="s">
        <v>46</v>
      </c>
      <c r="B63" s="5">
        <v>480864200</v>
      </c>
      <c r="C63" s="5">
        <f>+C64+C71+C73</f>
        <v>0</v>
      </c>
      <c r="D63" s="9">
        <f t="shared" si="12"/>
        <v>746000</v>
      </c>
      <c r="E63" s="11">
        <f t="shared" si="13"/>
        <v>0</v>
      </c>
      <c r="F63" s="5">
        <f>+F64+F71+F73</f>
        <v>0</v>
      </c>
      <c r="G63" s="5">
        <f>+G64+G71+G73</f>
        <v>0</v>
      </c>
      <c r="H63" s="5">
        <f t="shared" ref="H63:L63" si="70">+H64+H71+H73</f>
        <v>0</v>
      </c>
      <c r="I63" s="5">
        <f t="shared" si="70"/>
        <v>0</v>
      </c>
      <c r="J63" s="5">
        <f t="shared" si="70"/>
        <v>0</v>
      </c>
      <c r="K63" s="5">
        <f t="shared" si="70"/>
        <v>0</v>
      </c>
      <c r="L63" s="5">
        <f t="shared" si="70"/>
        <v>0</v>
      </c>
      <c r="M63" s="5">
        <f>+M64+M71+M73</f>
        <v>0</v>
      </c>
      <c r="N63" s="5">
        <f>+N64+N71+N73</f>
        <v>0</v>
      </c>
      <c r="O63" s="5">
        <f t="shared" ref="O63" si="71">+O64+O71+O73</f>
        <v>0</v>
      </c>
      <c r="P63" s="5">
        <f>+P64+P71+P73</f>
        <v>0</v>
      </c>
      <c r="Q63" s="5">
        <f>+Q64+Q71+Q73</f>
        <v>0</v>
      </c>
      <c r="R63" s="5">
        <f t="shared" ref="R63:S63" si="72">+R64+R71+R73</f>
        <v>0</v>
      </c>
      <c r="S63" s="5">
        <f t="shared" si="72"/>
        <v>0</v>
      </c>
      <c r="T63" s="5">
        <f>+T64+T71+T73</f>
        <v>0</v>
      </c>
      <c r="U63" s="5">
        <f>+U64+U71+U73</f>
        <v>0</v>
      </c>
      <c r="V63" s="5">
        <f t="shared" ref="V63:W63" si="73">+V64+V71+V73</f>
        <v>0</v>
      </c>
      <c r="W63" s="5">
        <f t="shared" si="73"/>
        <v>0</v>
      </c>
      <c r="X63" s="5">
        <f>+X64+X71+X73</f>
        <v>0</v>
      </c>
      <c r="Y63" s="11">
        <f t="shared" si="18"/>
        <v>0</v>
      </c>
      <c r="Z63" s="5">
        <f>+Z64+Z71+Z73</f>
        <v>0</v>
      </c>
      <c r="AA63" s="5">
        <f t="shared" ref="AA63:AF63" si="74">+AA64+AA71+AA73</f>
        <v>0</v>
      </c>
      <c r="AB63" s="5">
        <f t="shared" si="74"/>
        <v>0</v>
      </c>
      <c r="AC63" s="5">
        <f t="shared" si="74"/>
        <v>0</v>
      </c>
      <c r="AD63" s="5">
        <f t="shared" si="74"/>
        <v>0</v>
      </c>
      <c r="AE63" s="5">
        <f t="shared" si="74"/>
        <v>0</v>
      </c>
      <c r="AF63" s="5">
        <f t="shared" si="74"/>
        <v>0</v>
      </c>
      <c r="AG63" s="5">
        <f>+AG64+AG71+AG73</f>
        <v>0</v>
      </c>
      <c r="AH63" s="5">
        <f t="shared" ref="AH63:BL63" si="75">+AH64+AH71+AH73</f>
        <v>0</v>
      </c>
      <c r="AI63" s="5">
        <f t="shared" si="75"/>
        <v>0</v>
      </c>
      <c r="AJ63" s="5">
        <f t="shared" si="75"/>
        <v>0</v>
      </c>
      <c r="AK63" s="5">
        <f t="shared" si="75"/>
        <v>0</v>
      </c>
      <c r="AL63" s="5">
        <f t="shared" si="75"/>
        <v>0</v>
      </c>
      <c r="AM63" s="11">
        <f t="shared" si="21"/>
        <v>746000</v>
      </c>
      <c r="AN63" s="5">
        <f t="shared" si="75"/>
        <v>0</v>
      </c>
      <c r="AO63" s="5">
        <f t="shared" si="75"/>
        <v>0</v>
      </c>
      <c r="AP63" s="5">
        <f t="shared" si="75"/>
        <v>0</v>
      </c>
      <c r="AQ63" s="5">
        <f t="shared" si="75"/>
        <v>0</v>
      </c>
      <c r="AR63" s="5">
        <f t="shared" si="75"/>
        <v>0</v>
      </c>
      <c r="AS63" s="5">
        <f t="shared" si="75"/>
        <v>746000</v>
      </c>
      <c r="AT63" s="5">
        <f t="shared" si="75"/>
        <v>0</v>
      </c>
      <c r="AU63" s="5">
        <f t="shared" si="75"/>
        <v>0</v>
      </c>
      <c r="AV63" s="5">
        <f t="shared" si="75"/>
        <v>0</v>
      </c>
      <c r="AW63" s="5">
        <f t="shared" si="75"/>
        <v>0</v>
      </c>
      <c r="AX63" s="5">
        <f t="shared" si="75"/>
        <v>0</v>
      </c>
      <c r="AY63" s="5">
        <f t="shared" si="75"/>
        <v>0</v>
      </c>
      <c r="AZ63" s="5">
        <f t="shared" si="75"/>
        <v>0</v>
      </c>
      <c r="BA63" s="5">
        <f t="shared" si="75"/>
        <v>0</v>
      </c>
      <c r="BB63" s="5">
        <f t="shared" si="75"/>
        <v>0</v>
      </c>
      <c r="BC63" s="5">
        <f t="shared" si="75"/>
        <v>0</v>
      </c>
      <c r="BD63" s="5">
        <f t="shared" si="75"/>
        <v>0</v>
      </c>
      <c r="BE63" s="5">
        <f t="shared" si="75"/>
        <v>0</v>
      </c>
      <c r="BF63" s="5">
        <f t="shared" si="75"/>
        <v>0</v>
      </c>
      <c r="BG63" s="5">
        <f t="shared" si="75"/>
        <v>0</v>
      </c>
      <c r="BH63" s="5">
        <f t="shared" si="75"/>
        <v>0</v>
      </c>
      <c r="BI63" s="5">
        <f t="shared" si="75"/>
        <v>0</v>
      </c>
      <c r="BJ63" s="5">
        <f t="shared" si="75"/>
        <v>0</v>
      </c>
      <c r="BK63" s="5">
        <f t="shared" si="75"/>
        <v>0</v>
      </c>
      <c r="BL63" s="5">
        <f t="shared" si="75"/>
        <v>0</v>
      </c>
    </row>
    <row r="64" spans="1:64" s="8" customFormat="1" ht="14.25" x14ac:dyDescent="0.2">
      <c r="A64" s="36" t="s">
        <v>47</v>
      </c>
      <c r="B64" s="5">
        <v>471881900</v>
      </c>
      <c r="C64" s="5">
        <f>+C65</f>
        <v>0</v>
      </c>
      <c r="D64" s="9">
        <f t="shared" si="12"/>
        <v>746000</v>
      </c>
      <c r="E64" s="11">
        <f t="shared" si="13"/>
        <v>0</v>
      </c>
      <c r="F64" s="5">
        <f>+F65</f>
        <v>0</v>
      </c>
      <c r="G64" s="5">
        <f>+G65</f>
        <v>0</v>
      </c>
      <c r="H64" s="5">
        <f t="shared" ref="H64:L64" si="76">+H65</f>
        <v>0</v>
      </c>
      <c r="I64" s="5">
        <f t="shared" si="76"/>
        <v>0</v>
      </c>
      <c r="J64" s="5">
        <f t="shared" si="76"/>
        <v>0</v>
      </c>
      <c r="K64" s="5">
        <f t="shared" si="76"/>
        <v>0</v>
      </c>
      <c r="L64" s="5">
        <f t="shared" si="76"/>
        <v>0</v>
      </c>
      <c r="M64" s="5">
        <f>+M65</f>
        <v>0</v>
      </c>
      <c r="N64" s="5">
        <f>+N65</f>
        <v>0</v>
      </c>
      <c r="O64" s="5">
        <f t="shared" ref="O64" si="77">+O65</f>
        <v>0</v>
      </c>
      <c r="P64" s="5">
        <f>+P65</f>
        <v>0</v>
      </c>
      <c r="Q64" s="5">
        <f>+Q65</f>
        <v>0</v>
      </c>
      <c r="R64" s="5">
        <f t="shared" ref="R64:S64" si="78">+R65</f>
        <v>0</v>
      </c>
      <c r="S64" s="5">
        <f t="shared" si="78"/>
        <v>0</v>
      </c>
      <c r="T64" s="5">
        <f>+T65</f>
        <v>0</v>
      </c>
      <c r="U64" s="5">
        <f>+U65</f>
        <v>0</v>
      </c>
      <c r="V64" s="5">
        <f t="shared" ref="V64:W64" si="79">+V65</f>
        <v>0</v>
      </c>
      <c r="W64" s="5">
        <f t="shared" si="79"/>
        <v>0</v>
      </c>
      <c r="X64" s="5">
        <f>+X65</f>
        <v>0</v>
      </c>
      <c r="Y64" s="11">
        <f t="shared" si="18"/>
        <v>0</v>
      </c>
      <c r="Z64" s="5">
        <f>+Z65</f>
        <v>0</v>
      </c>
      <c r="AA64" s="5">
        <f t="shared" ref="AA64:AF64" si="80">+AA65</f>
        <v>0</v>
      </c>
      <c r="AB64" s="5">
        <f t="shared" si="80"/>
        <v>0</v>
      </c>
      <c r="AC64" s="5">
        <f t="shared" si="80"/>
        <v>0</v>
      </c>
      <c r="AD64" s="5">
        <f t="shared" si="80"/>
        <v>0</v>
      </c>
      <c r="AE64" s="5">
        <f t="shared" si="80"/>
        <v>0</v>
      </c>
      <c r="AF64" s="5">
        <f t="shared" si="80"/>
        <v>0</v>
      </c>
      <c r="AG64" s="5">
        <f>+AG65</f>
        <v>0</v>
      </c>
      <c r="AH64" s="5">
        <f t="shared" ref="AH64:BL64" si="81">+AH65</f>
        <v>0</v>
      </c>
      <c r="AI64" s="5">
        <f t="shared" si="81"/>
        <v>0</v>
      </c>
      <c r="AJ64" s="5">
        <f t="shared" si="81"/>
        <v>0</v>
      </c>
      <c r="AK64" s="5">
        <f t="shared" si="81"/>
        <v>0</v>
      </c>
      <c r="AL64" s="5">
        <f t="shared" si="81"/>
        <v>0</v>
      </c>
      <c r="AM64" s="11">
        <f t="shared" si="21"/>
        <v>746000</v>
      </c>
      <c r="AN64" s="5">
        <f t="shared" si="81"/>
        <v>0</v>
      </c>
      <c r="AO64" s="5">
        <f t="shared" si="81"/>
        <v>0</v>
      </c>
      <c r="AP64" s="5">
        <f t="shared" si="81"/>
        <v>0</v>
      </c>
      <c r="AQ64" s="5">
        <f t="shared" si="81"/>
        <v>0</v>
      </c>
      <c r="AR64" s="5">
        <f t="shared" si="81"/>
        <v>0</v>
      </c>
      <c r="AS64" s="5">
        <f t="shared" si="81"/>
        <v>746000</v>
      </c>
      <c r="AT64" s="5">
        <f t="shared" si="81"/>
        <v>0</v>
      </c>
      <c r="AU64" s="5">
        <f t="shared" si="81"/>
        <v>0</v>
      </c>
      <c r="AV64" s="5">
        <f t="shared" si="81"/>
        <v>0</v>
      </c>
      <c r="AW64" s="5">
        <f t="shared" si="81"/>
        <v>0</v>
      </c>
      <c r="AX64" s="5">
        <f t="shared" si="81"/>
        <v>0</v>
      </c>
      <c r="AY64" s="5">
        <f t="shared" si="81"/>
        <v>0</v>
      </c>
      <c r="AZ64" s="5">
        <f t="shared" si="81"/>
        <v>0</v>
      </c>
      <c r="BA64" s="5">
        <f t="shared" si="81"/>
        <v>0</v>
      </c>
      <c r="BB64" s="5">
        <f t="shared" si="81"/>
        <v>0</v>
      </c>
      <c r="BC64" s="5">
        <f t="shared" si="81"/>
        <v>0</v>
      </c>
      <c r="BD64" s="5">
        <f t="shared" si="81"/>
        <v>0</v>
      </c>
      <c r="BE64" s="5">
        <f t="shared" si="81"/>
        <v>0</v>
      </c>
      <c r="BF64" s="5">
        <f t="shared" si="81"/>
        <v>0</v>
      </c>
      <c r="BG64" s="5">
        <f t="shared" si="81"/>
        <v>0</v>
      </c>
      <c r="BH64" s="5">
        <f t="shared" si="81"/>
        <v>0</v>
      </c>
      <c r="BI64" s="5">
        <f t="shared" si="81"/>
        <v>0</v>
      </c>
      <c r="BJ64" s="5">
        <f t="shared" si="81"/>
        <v>0</v>
      </c>
      <c r="BK64" s="5">
        <f t="shared" si="81"/>
        <v>0</v>
      </c>
      <c r="BL64" s="5">
        <f t="shared" si="81"/>
        <v>0</v>
      </c>
    </row>
    <row r="65" spans="1:64" s="8" customFormat="1" ht="14.25" x14ac:dyDescent="0.2">
      <c r="A65" s="36" t="s">
        <v>48</v>
      </c>
      <c r="B65" s="5">
        <v>471881900</v>
      </c>
      <c r="C65" s="5">
        <f>+C66+C67+C68+C69+C70</f>
        <v>0</v>
      </c>
      <c r="D65" s="9">
        <f t="shared" si="12"/>
        <v>746000</v>
      </c>
      <c r="E65" s="11">
        <f t="shared" si="13"/>
        <v>0</v>
      </c>
      <c r="F65" s="5">
        <f>+F66+F67+F68+F69+F70</f>
        <v>0</v>
      </c>
      <c r="G65" s="5">
        <f>+G66+G67+G68+G69+G70</f>
        <v>0</v>
      </c>
      <c r="H65" s="5">
        <f t="shared" ref="H65:L65" si="82">+H66+H67+H68+H69+H70</f>
        <v>0</v>
      </c>
      <c r="I65" s="5">
        <f t="shared" si="82"/>
        <v>0</v>
      </c>
      <c r="J65" s="5">
        <f t="shared" si="82"/>
        <v>0</v>
      </c>
      <c r="K65" s="5">
        <f t="shared" si="82"/>
        <v>0</v>
      </c>
      <c r="L65" s="5">
        <f t="shared" si="82"/>
        <v>0</v>
      </c>
      <c r="M65" s="5">
        <f>+M66+M67+M68+M69+M70</f>
        <v>0</v>
      </c>
      <c r="N65" s="5">
        <f>+N66+N67+N68+N69+N70</f>
        <v>0</v>
      </c>
      <c r="O65" s="5">
        <f t="shared" ref="O65" si="83">+O66+O67+O68+O69+O70</f>
        <v>0</v>
      </c>
      <c r="P65" s="5">
        <f>+P66+P67+P68+P69+P70</f>
        <v>0</v>
      </c>
      <c r="Q65" s="5">
        <f>+Q66+Q67+Q68+Q69+Q70</f>
        <v>0</v>
      </c>
      <c r="R65" s="5">
        <f t="shared" ref="R65:S65" si="84">+R66+R67+R68+R69+R70</f>
        <v>0</v>
      </c>
      <c r="S65" s="5">
        <f t="shared" si="84"/>
        <v>0</v>
      </c>
      <c r="T65" s="5">
        <f>+T66+T67+T68+T69+T70</f>
        <v>0</v>
      </c>
      <c r="U65" s="5">
        <f>+U66+U67+U68+U69+U70</f>
        <v>0</v>
      </c>
      <c r="V65" s="5">
        <f t="shared" ref="V65:W65" si="85">+V66+V67+V68+V69+V70</f>
        <v>0</v>
      </c>
      <c r="W65" s="5">
        <f t="shared" si="85"/>
        <v>0</v>
      </c>
      <c r="X65" s="5">
        <f>+X66+X67+X68+X69+X70</f>
        <v>0</v>
      </c>
      <c r="Y65" s="11">
        <f t="shared" si="18"/>
        <v>0</v>
      </c>
      <c r="Z65" s="5">
        <f>+Z66+Z67+Z68+Z69+Z70</f>
        <v>0</v>
      </c>
      <c r="AA65" s="5">
        <f t="shared" ref="AA65:AF65" si="86">+AA66+AA67+AA68+AA69+AA70</f>
        <v>0</v>
      </c>
      <c r="AB65" s="5">
        <f t="shared" si="86"/>
        <v>0</v>
      </c>
      <c r="AC65" s="5">
        <f t="shared" si="86"/>
        <v>0</v>
      </c>
      <c r="AD65" s="5">
        <f t="shared" si="86"/>
        <v>0</v>
      </c>
      <c r="AE65" s="5">
        <f t="shared" si="86"/>
        <v>0</v>
      </c>
      <c r="AF65" s="5">
        <f t="shared" si="86"/>
        <v>0</v>
      </c>
      <c r="AG65" s="5">
        <f>+AG66+AG67+AG68+AG69+AG70</f>
        <v>0</v>
      </c>
      <c r="AH65" s="5">
        <f t="shared" ref="AH65:BL65" si="87">+AH66+AH67+AH68+AH69+AH70</f>
        <v>0</v>
      </c>
      <c r="AI65" s="5">
        <f t="shared" si="87"/>
        <v>0</v>
      </c>
      <c r="AJ65" s="5">
        <f t="shared" si="87"/>
        <v>0</v>
      </c>
      <c r="AK65" s="5">
        <f t="shared" si="87"/>
        <v>0</v>
      </c>
      <c r="AL65" s="5">
        <f t="shared" si="87"/>
        <v>0</v>
      </c>
      <c r="AM65" s="11">
        <f t="shared" si="21"/>
        <v>746000</v>
      </c>
      <c r="AN65" s="5">
        <f t="shared" si="87"/>
        <v>0</v>
      </c>
      <c r="AO65" s="5">
        <f t="shared" si="87"/>
        <v>0</v>
      </c>
      <c r="AP65" s="5">
        <f t="shared" si="87"/>
        <v>0</v>
      </c>
      <c r="AQ65" s="5">
        <f t="shared" si="87"/>
        <v>0</v>
      </c>
      <c r="AR65" s="5">
        <f t="shared" si="87"/>
        <v>0</v>
      </c>
      <c r="AS65" s="5">
        <f t="shared" si="87"/>
        <v>746000</v>
      </c>
      <c r="AT65" s="5">
        <f t="shared" si="87"/>
        <v>0</v>
      </c>
      <c r="AU65" s="5">
        <f t="shared" si="87"/>
        <v>0</v>
      </c>
      <c r="AV65" s="5">
        <f t="shared" si="87"/>
        <v>0</v>
      </c>
      <c r="AW65" s="5">
        <f t="shared" si="87"/>
        <v>0</v>
      </c>
      <c r="AX65" s="5">
        <f t="shared" si="87"/>
        <v>0</v>
      </c>
      <c r="AY65" s="5">
        <f t="shared" si="87"/>
        <v>0</v>
      </c>
      <c r="AZ65" s="5">
        <f t="shared" si="87"/>
        <v>0</v>
      </c>
      <c r="BA65" s="5">
        <f t="shared" si="87"/>
        <v>0</v>
      </c>
      <c r="BB65" s="5">
        <f t="shared" si="87"/>
        <v>0</v>
      </c>
      <c r="BC65" s="5">
        <f t="shared" si="87"/>
        <v>0</v>
      </c>
      <c r="BD65" s="5">
        <f t="shared" si="87"/>
        <v>0</v>
      </c>
      <c r="BE65" s="5">
        <f t="shared" si="87"/>
        <v>0</v>
      </c>
      <c r="BF65" s="5">
        <f t="shared" si="87"/>
        <v>0</v>
      </c>
      <c r="BG65" s="5">
        <f t="shared" si="87"/>
        <v>0</v>
      </c>
      <c r="BH65" s="5">
        <f t="shared" si="87"/>
        <v>0</v>
      </c>
      <c r="BI65" s="5">
        <f t="shared" si="87"/>
        <v>0</v>
      </c>
      <c r="BJ65" s="5">
        <f t="shared" si="87"/>
        <v>0</v>
      </c>
      <c r="BK65" s="5">
        <f t="shared" si="87"/>
        <v>0</v>
      </c>
      <c r="BL65" s="5">
        <f t="shared" si="87"/>
        <v>0</v>
      </c>
    </row>
    <row r="66" spans="1:64" s="8" customFormat="1" ht="14.25" x14ac:dyDescent="0.2">
      <c r="A66" s="23" t="s">
        <v>49</v>
      </c>
      <c r="B66" s="7">
        <v>317870000</v>
      </c>
      <c r="C66" s="7"/>
      <c r="D66" s="9">
        <f t="shared" si="12"/>
        <v>0</v>
      </c>
      <c r="E66" s="11">
        <f t="shared" si="13"/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1">
        <f t="shared" si="18"/>
        <v>0</v>
      </c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11">
        <f t="shared" si="21"/>
        <v>0</v>
      </c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</row>
    <row r="67" spans="1:64" s="8" customFormat="1" ht="14.25" x14ac:dyDescent="0.2">
      <c r="A67" s="23" t="s">
        <v>50</v>
      </c>
      <c r="B67" s="7">
        <v>29053700</v>
      </c>
      <c r="C67" s="7"/>
      <c r="D67" s="9">
        <f t="shared" si="12"/>
        <v>746000</v>
      </c>
      <c r="E67" s="11">
        <f t="shared" si="13"/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1">
        <f t="shared" si="18"/>
        <v>0</v>
      </c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11">
        <f t="shared" si="21"/>
        <v>746000</v>
      </c>
      <c r="AN67" s="7"/>
      <c r="AO67" s="7"/>
      <c r="AP67" s="7"/>
      <c r="AQ67" s="7"/>
      <c r="AR67" s="7"/>
      <c r="AS67" s="7">
        <v>746000</v>
      </c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</row>
    <row r="68" spans="1:64" s="8" customFormat="1" ht="14.25" x14ac:dyDescent="0.2">
      <c r="A68" s="23" t="s">
        <v>51</v>
      </c>
      <c r="B68" s="7">
        <v>763300</v>
      </c>
      <c r="C68" s="7"/>
      <c r="D68" s="9">
        <f t="shared" si="12"/>
        <v>0</v>
      </c>
      <c r="E68" s="11">
        <f t="shared" si="13"/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1">
        <f t="shared" si="18"/>
        <v>0</v>
      </c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11">
        <f t="shared" si="21"/>
        <v>0</v>
      </c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</row>
    <row r="69" spans="1:64" s="8" customFormat="1" ht="22.5" x14ac:dyDescent="0.2">
      <c r="A69" s="37" t="s">
        <v>52</v>
      </c>
      <c r="B69" s="7">
        <v>99757600</v>
      </c>
      <c r="C69" s="7"/>
      <c r="D69" s="9">
        <f t="shared" si="12"/>
        <v>0</v>
      </c>
      <c r="E69" s="11">
        <f t="shared" si="13"/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1">
        <f t="shared" si="18"/>
        <v>0</v>
      </c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11">
        <f t="shared" si="21"/>
        <v>0</v>
      </c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</row>
    <row r="70" spans="1:64" s="8" customFormat="1" ht="14.25" x14ac:dyDescent="0.2">
      <c r="A70" s="23" t="s">
        <v>53</v>
      </c>
      <c r="B70" s="7">
        <v>24437300</v>
      </c>
      <c r="C70" s="7"/>
      <c r="D70" s="9">
        <f t="shared" si="12"/>
        <v>0</v>
      </c>
      <c r="E70" s="11">
        <f t="shared" si="13"/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1">
        <f t="shared" si="18"/>
        <v>0</v>
      </c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11">
        <f t="shared" si="21"/>
        <v>0</v>
      </c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</row>
    <row r="71" spans="1:64" s="34" customFormat="1" x14ac:dyDescent="0.25">
      <c r="A71" s="36" t="s">
        <v>54</v>
      </c>
      <c r="B71" s="5">
        <v>8188300</v>
      </c>
      <c r="C71" s="5">
        <f>+C72</f>
        <v>0</v>
      </c>
      <c r="D71" s="11">
        <f t="shared" si="12"/>
        <v>0</v>
      </c>
      <c r="E71" s="11">
        <f t="shared" si="13"/>
        <v>0</v>
      </c>
      <c r="F71" s="5">
        <f>+F72</f>
        <v>0</v>
      </c>
      <c r="G71" s="5">
        <f>+G72</f>
        <v>0</v>
      </c>
      <c r="H71" s="5">
        <f t="shared" ref="H71:L71" si="88">+H72</f>
        <v>0</v>
      </c>
      <c r="I71" s="5">
        <f t="shared" si="88"/>
        <v>0</v>
      </c>
      <c r="J71" s="5">
        <f t="shared" si="88"/>
        <v>0</v>
      </c>
      <c r="K71" s="5">
        <f t="shared" si="88"/>
        <v>0</v>
      </c>
      <c r="L71" s="5">
        <f t="shared" si="88"/>
        <v>0</v>
      </c>
      <c r="M71" s="5">
        <f>+M72</f>
        <v>0</v>
      </c>
      <c r="N71" s="5">
        <f>+N72</f>
        <v>0</v>
      </c>
      <c r="O71" s="5">
        <f t="shared" ref="O71" si="89">+O72</f>
        <v>0</v>
      </c>
      <c r="P71" s="5">
        <f>+P72</f>
        <v>0</v>
      </c>
      <c r="Q71" s="5">
        <f>+Q72</f>
        <v>0</v>
      </c>
      <c r="R71" s="5">
        <f t="shared" ref="R71:S71" si="90">+R72</f>
        <v>0</v>
      </c>
      <c r="S71" s="5">
        <f t="shared" si="90"/>
        <v>0</v>
      </c>
      <c r="T71" s="5">
        <f>+T72</f>
        <v>0</v>
      </c>
      <c r="U71" s="5">
        <f>+U72</f>
        <v>0</v>
      </c>
      <c r="V71" s="5">
        <f t="shared" ref="V71:W71" si="91">+V72</f>
        <v>0</v>
      </c>
      <c r="W71" s="5">
        <f t="shared" si="91"/>
        <v>0</v>
      </c>
      <c r="X71" s="5">
        <f>+X72</f>
        <v>0</v>
      </c>
      <c r="Y71" s="11">
        <f t="shared" si="18"/>
        <v>0</v>
      </c>
      <c r="Z71" s="5">
        <f>+Z72</f>
        <v>0</v>
      </c>
      <c r="AA71" s="5">
        <f t="shared" ref="AA71:AF71" si="92">+AA72</f>
        <v>0</v>
      </c>
      <c r="AB71" s="5">
        <f t="shared" si="92"/>
        <v>0</v>
      </c>
      <c r="AC71" s="5">
        <f t="shared" si="92"/>
        <v>0</v>
      </c>
      <c r="AD71" s="5">
        <f t="shared" si="92"/>
        <v>0</v>
      </c>
      <c r="AE71" s="5">
        <f t="shared" si="92"/>
        <v>0</v>
      </c>
      <c r="AF71" s="5">
        <f t="shared" si="92"/>
        <v>0</v>
      </c>
      <c r="AG71" s="5">
        <f>+AG72</f>
        <v>0</v>
      </c>
      <c r="AH71" s="5">
        <f t="shared" ref="AH71:BL71" si="93">+AH72</f>
        <v>0</v>
      </c>
      <c r="AI71" s="5">
        <f t="shared" si="93"/>
        <v>0</v>
      </c>
      <c r="AJ71" s="5">
        <f t="shared" si="93"/>
        <v>0</v>
      </c>
      <c r="AK71" s="5">
        <f t="shared" si="93"/>
        <v>0</v>
      </c>
      <c r="AL71" s="5">
        <f t="shared" si="93"/>
        <v>0</v>
      </c>
      <c r="AM71" s="11">
        <f t="shared" si="21"/>
        <v>0</v>
      </c>
      <c r="AN71" s="5">
        <f t="shared" si="93"/>
        <v>0</v>
      </c>
      <c r="AO71" s="5">
        <f t="shared" si="93"/>
        <v>0</v>
      </c>
      <c r="AP71" s="5">
        <f t="shared" si="93"/>
        <v>0</v>
      </c>
      <c r="AQ71" s="5">
        <f t="shared" si="93"/>
        <v>0</v>
      </c>
      <c r="AR71" s="5">
        <f t="shared" si="93"/>
        <v>0</v>
      </c>
      <c r="AS71" s="5">
        <f t="shared" si="93"/>
        <v>0</v>
      </c>
      <c r="AT71" s="5">
        <f t="shared" si="93"/>
        <v>0</v>
      </c>
      <c r="AU71" s="5">
        <f t="shared" si="93"/>
        <v>0</v>
      </c>
      <c r="AV71" s="5">
        <f t="shared" si="93"/>
        <v>0</v>
      </c>
      <c r="AW71" s="5">
        <f t="shared" si="93"/>
        <v>0</v>
      </c>
      <c r="AX71" s="5">
        <f t="shared" si="93"/>
        <v>0</v>
      </c>
      <c r="AY71" s="5">
        <f t="shared" si="93"/>
        <v>0</v>
      </c>
      <c r="AZ71" s="5">
        <f t="shared" si="93"/>
        <v>0</v>
      </c>
      <c r="BA71" s="5">
        <f t="shared" si="93"/>
        <v>0</v>
      </c>
      <c r="BB71" s="5">
        <f t="shared" si="93"/>
        <v>0</v>
      </c>
      <c r="BC71" s="5">
        <f t="shared" si="93"/>
        <v>0</v>
      </c>
      <c r="BD71" s="5">
        <f t="shared" si="93"/>
        <v>0</v>
      </c>
      <c r="BE71" s="5">
        <f t="shared" si="93"/>
        <v>0</v>
      </c>
      <c r="BF71" s="5">
        <f t="shared" si="93"/>
        <v>0</v>
      </c>
      <c r="BG71" s="5">
        <f t="shared" si="93"/>
        <v>0</v>
      </c>
      <c r="BH71" s="5">
        <f t="shared" si="93"/>
        <v>0</v>
      </c>
      <c r="BI71" s="5">
        <f t="shared" si="93"/>
        <v>0</v>
      </c>
      <c r="BJ71" s="5">
        <f t="shared" si="93"/>
        <v>0</v>
      </c>
      <c r="BK71" s="5">
        <f t="shared" si="93"/>
        <v>0</v>
      </c>
      <c r="BL71" s="5">
        <f t="shared" si="93"/>
        <v>0</v>
      </c>
    </row>
    <row r="72" spans="1:64" s="8" customFormat="1" ht="14.25" x14ac:dyDescent="0.2">
      <c r="A72" s="23" t="s">
        <v>55</v>
      </c>
      <c r="B72" s="7">
        <v>8188300</v>
      </c>
      <c r="C72" s="7"/>
      <c r="D72" s="9">
        <f t="shared" si="12"/>
        <v>0</v>
      </c>
      <c r="E72" s="11">
        <f t="shared" si="13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1">
        <f t="shared" si="18"/>
        <v>0</v>
      </c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11">
        <f t="shared" si="21"/>
        <v>0</v>
      </c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</row>
    <row r="73" spans="1:64" s="34" customFormat="1" x14ac:dyDescent="0.25">
      <c r="A73" s="36" t="s">
        <v>56</v>
      </c>
      <c r="B73" s="5">
        <v>794000</v>
      </c>
      <c r="C73" s="5">
        <f>+C74+C75</f>
        <v>0</v>
      </c>
      <c r="D73" s="11">
        <f t="shared" si="12"/>
        <v>0</v>
      </c>
      <c r="E73" s="11">
        <f t="shared" si="13"/>
        <v>0</v>
      </c>
      <c r="F73" s="5">
        <f>+F74+F75</f>
        <v>0</v>
      </c>
      <c r="G73" s="5">
        <f>+G74+G75</f>
        <v>0</v>
      </c>
      <c r="H73" s="5">
        <f t="shared" ref="H73:L73" si="94">+H74+H75</f>
        <v>0</v>
      </c>
      <c r="I73" s="5">
        <f t="shared" si="94"/>
        <v>0</v>
      </c>
      <c r="J73" s="5">
        <f t="shared" si="94"/>
        <v>0</v>
      </c>
      <c r="K73" s="5">
        <f t="shared" si="94"/>
        <v>0</v>
      </c>
      <c r="L73" s="5">
        <f t="shared" si="94"/>
        <v>0</v>
      </c>
      <c r="M73" s="5">
        <f>+M74+M75</f>
        <v>0</v>
      </c>
      <c r="N73" s="5">
        <f>+N74+N75</f>
        <v>0</v>
      </c>
      <c r="O73" s="5">
        <f t="shared" ref="O73" si="95">+O74+O75</f>
        <v>0</v>
      </c>
      <c r="P73" s="5">
        <f>+P74+P75</f>
        <v>0</v>
      </c>
      <c r="Q73" s="5">
        <f>+Q74+Q75</f>
        <v>0</v>
      </c>
      <c r="R73" s="5">
        <f t="shared" ref="R73:S73" si="96">+R74+R75</f>
        <v>0</v>
      </c>
      <c r="S73" s="5">
        <f t="shared" si="96"/>
        <v>0</v>
      </c>
      <c r="T73" s="5">
        <f>+T74+T75</f>
        <v>0</v>
      </c>
      <c r="U73" s="5">
        <f>+U74+U75</f>
        <v>0</v>
      </c>
      <c r="V73" s="5">
        <f t="shared" ref="V73:W73" si="97">+V74+V75</f>
        <v>0</v>
      </c>
      <c r="W73" s="5">
        <f t="shared" si="97"/>
        <v>0</v>
      </c>
      <c r="X73" s="5">
        <f>+X74+X75</f>
        <v>0</v>
      </c>
      <c r="Y73" s="11">
        <f t="shared" si="18"/>
        <v>0</v>
      </c>
      <c r="Z73" s="5">
        <f>+Z74+Z75</f>
        <v>0</v>
      </c>
      <c r="AA73" s="5">
        <f t="shared" ref="AA73:AF73" si="98">+AA74+AA75</f>
        <v>0</v>
      </c>
      <c r="AB73" s="5">
        <f t="shared" si="98"/>
        <v>0</v>
      </c>
      <c r="AC73" s="5">
        <f t="shared" si="98"/>
        <v>0</v>
      </c>
      <c r="AD73" s="5">
        <f t="shared" si="98"/>
        <v>0</v>
      </c>
      <c r="AE73" s="5">
        <f t="shared" si="98"/>
        <v>0</v>
      </c>
      <c r="AF73" s="5">
        <f t="shared" si="98"/>
        <v>0</v>
      </c>
      <c r="AG73" s="5">
        <f>+AG74+AG75</f>
        <v>0</v>
      </c>
      <c r="AH73" s="5">
        <f t="shared" ref="AH73:BL73" si="99">+AH74+AH75</f>
        <v>0</v>
      </c>
      <c r="AI73" s="5">
        <f t="shared" si="99"/>
        <v>0</v>
      </c>
      <c r="AJ73" s="5">
        <f t="shared" si="99"/>
        <v>0</v>
      </c>
      <c r="AK73" s="5">
        <f t="shared" si="99"/>
        <v>0</v>
      </c>
      <c r="AL73" s="5">
        <f t="shared" si="99"/>
        <v>0</v>
      </c>
      <c r="AM73" s="11">
        <f t="shared" si="21"/>
        <v>0</v>
      </c>
      <c r="AN73" s="5">
        <f t="shared" si="99"/>
        <v>0</v>
      </c>
      <c r="AO73" s="5">
        <f t="shared" si="99"/>
        <v>0</v>
      </c>
      <c r="AP73" s="5">
        <f t="shared" si="99"/>
        <v>0</v>
      </c>
      <c r="AQ73" s="5">
        <f t="shared" si="99"/>
        <v>0</v>
      </c>
      <c r="AR73" s="5">
        <f t="shared" si="99"/>
        <v>0</v>
      </c>
      <c r="AS73" s="5">
        <f t="shared" si="99"/>
        <v>0</v>
      </c>
      <c r="AT73" s="5">
        <f t="shared" si="99"/>
        <v>0</v>
      </c>
      <c r="AU73" s="5">
        <f t="shared" si="99"/>
        <v>0</v>
      </c>
      <c r="AV73" s="5">
        <f t="shared" si="99"/>
        <v>0</v>
      </c>
      <c r="AW73" s="5">
        <f t="shared" si="99"/>
        <v>0</v>
      </c>
      <c r="AX73" s="5">
        <f t="shared" si="99"/>
        <v>0</v>
      </c>
      <c r="AY73" s="5">
        <f t="shared" si="99"/>
        <v>0</v>
      </c>
      <c r="AZ73" s="5">
        <f t="shared" si="99"/>
        <v>0</v>
      </c>
      <c r="BA73" s="5">
        <f t="shared" si="99"/>
        <v>0</v>
      </c>
      <c r="BB73" s="5">
        <f t="shared" si="99"/>
        <v>0</v>
      </c>
      <c r="BC73" s="5">
        <f t="shared" si="99"/>
        <v>0</v>
      </c>
      <c r="BD73" s="5">
        <f t="shared" si="99"/>
        <v>0</v>
      </c>
      <c r="BE73" s="5">
        <f t="shared" si="99"/>
        <v>0</v>
      </c>
      <c r="BF73" s="5">
        <f t="shared" si="99"/>
        <v>0</v>
      </c>
      <c r="BG73" s="5">
        <f t="shared" si="99"/>
        <v>0</v>
      </c>
      <c r="BH73" s="5">
        <f t="shared" si="99"/>
        <v>0</v>
      </c>
      <c r="BI73" s="5">
        <f t="shared" si="99"/>
        <v>0</v>
      </c>
      <c r="BJ73" s="5">
        <f t="shared" si="99"/>
        <v>0</v>
      </c>
      <c r="BK73" s="5">
        <f t="shared" si="99"/>
        <v>0</v>
      </c>
      <c r="BL73" s="5">
        <f t="shared" si="99"/>
        <v>0</v>
      </c>
    </row>
    <row r="74" spans="1:64" s="8" customFormat="1" ht="14.25" x14ac:dyDescent="0.2">
      <c r="A74" s="23" t="s">
        <v>57</v>
      </c>
      <c r="B74" s="7">
        <v>180400</v>
      </c>
      <c r="C74" s="7"/>
      <c r="D74" s="9">
        <f t="shared" si="12"/>
        <v>0</v>
      </c>
      <c r="E74" s="11">
        <f t="shared" si="13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1">
        <f t="shared" si="18"/>
        <v>0</v>
      </c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11">
        <f t="shared" si="21"/>
        <v>0</v>
      </c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</row>
    <row r="75" spans="1:64" s="8" customFormat="1" ht="14.25" x14ac:dyDescent="0.2">
      <c r="A75" s="23" t="s">
        <v>58</v>
      </c>
      <c r="B75" s="7">
        <v>613600</v>
      </c>
      <c r="C75" s="7"/>
      <c r="D75" s="9">
        <f t="shared" si="12"/>
        <v>0</v>
      </c>
      <c r="E75" s="11">
        <f t="shared" si="13"/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1">
        <f t="shared" si="18"/>
        <v>0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11">
        <f t="shared" si="21"/>
        <v>0</v>
      </c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</row>
    <row r="76" spans="1:64" s="34" customFormat="1" x14ac:dyDescent="0.25">
      <c r="A76" s="36" t="s">
        <v>59</v>
      </c>
      <c r="B76" s="5">
        <v>0</v>
      </c>
      <c r="C76" s="5">
        <v>0</v>
      </c>
      <c r="D76" s="11">
        <f t="shared" si="12"/>
        <v>0</v>
      </c>
      <c r="E76" s="11">
        <f t="shared" si="13"/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11">
        <f t="shared" si="18"/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11">
        <f t="shared" si="21"/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</row>
    <row r="77" spans="1:64" s="8" customFormat="1" ht="14.25" x14ac:dyDescent="0.2">
      <c r="A77" s="23" t="s">
        <v>60</v>
      </c>
      <c r="B77" s="7">
        <v>0</v>
      </c>
      <c r="C77" s="7">
        <v>0</v>
      </c>
      <c r="D77" s="9">
        <f t="shared" si="12"/>
        <v>0</v>
      </c>
      <c r="E77" s="11">
        <f t="shared" si="13"/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11">
        <f t="shared" si="18"/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11">
        <f t="shared" si="21"/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</row>
    <row r="78" spans="1:64" s="34" customFormat="1" x14ac:dyDescent="0.25">
      <c r="A78" s="36" t="s">
        <v>61</v>
      </c>
      <c r="B78" s="5">
        <v>100000000</v>
      </c>
      <c r="C78" s="5">
        <f>+C79</f>
        <v>0</v>
      </c>
      <c r="D78" s="11">
        <f t="shared" si="12"/>
        <v>0</v>
      </c>
      <c r="E78" s="11">
        <f t="shared" si="13"/>
        <v>0</v>
      </c>
      <c r="F78" s="5">
        <f>+F79</f>
        <v>0</v>
      </c>
      <c r="G78" s="5">
        <f>+G79</f>
        <v>0</v>
      </c>
      <c r="H78" s="5">
        <f t="shared" ref="H78:L78" si="100">+H79</f>
        <v>0</v>
      </c>
      <c r="I78" s="5">
        <f t="shared" si="100"/>
        <v>0</v>
      </c>
      <c r="J78" s="5">
        <f t="shared" si="100"/>
        <v>0</v>
      </c>
      <c r="K78" s="5">
        <f t="shared" si="100"/>
        <v>0</v>
      </c>
      <c r="L78" s="5">
        <f t="shared" si="100"/>
        <v>0</v>
      </c>
      <c r="M78" s="5">
        <f>+M79</f>
        <v>0</v>
      </c>
      <c r="N78" s="5">
        <f>+N79</f>
        <v>0</v>
      </c>
      <c r="O78" s="5">
        <f t="shared" ref="O78" si="101">+O79</f>
        <v>0</v>
      </c>
      <c r="P78" s="5">
        <f>+P79</f>
        <v>0</v>
      </c>
      <c r="Q78" s="5">
        <f>+Q79</f>
        <v>0</v>
      </c>
      <c r="R78" s="5">
        <f t="shared" ref="R78:S78" si="102">+R79</f>
        <v>0</v>
      </c>
      <c r="S78" s="5">
        <f t="shared" si="102"/>
        <v>0</v>
      </c>
      <c r="T78" s="5">
        <f>+T79</f>
        <v>0</v>
      </c>
      <c r="U78" s="5">
        <f>+U79</f>
        <v>0</v>
      </c>
      <c r="V78" s="5">
        <f t="shared" ref="V78:W78" si="103">+V79</f>
        <v>0</v>
      </c>
      <c r="W78" s="5">
        <f t="shared" si="103"/>
        <v>0</v>
      </c>
      <c r="X78" s="5">
        <f>+X79</f>
        <v>0</v>
      </c>
      <c r="Y78" s="11">
        <f t="shared" si="18"/>
        <v>0</v>
      </c>
      <c r="Z78" s="5">
        <f>+Z79</f>
        <v>0</v>
      </c>
      <c r="AA78" s="5">
        <f t="shared" ref="AA78:AF78" si="104">+AA79</f>
        <v>0</v>
      </c>
      <c r="AB78" s="5">
        <f t="shared" si="104"/>
        <v>0</v>
      </c>
      <c r="AC78" s="5">
        <f t="shared" si="104"/>
        <v>0</v>
      </c>
      <c r="AD78" s="5">
        <f t="shared" si="104"/>
        <v>0</v>
      </c>
      <c r="AE78" s="5">
        <f t="shared" si="104"/>
        <v>0</v>
      </c>
      <c r="AF78" s="5">
        <f t="shared" si="104"/>
        <v>0</v>
      </c>
      <c r="AG78" s="5">
        <f>+AG79</f>
        <v>0</v>
      </c>
      <c r="AH78" s="5">
        <f t="shared" ref="AH78:BL78" si="105">+AH79</f>
        <v>0</v>
      </c>
      <c r="AI78" s="5">
        <f t="shared" si="105"/>
        <v>0</v>
      </c>
      <c r="AJ78" s="5">
        <f t="shared" si="105"/>
        <v>0</v>
      </c>
      <c r="AK78" s="5">
        <f t="shared" si="105"/>
        <v>0</v>
      </c>
      <c r="AL78" s="5">
        <f t="shared" si="105"/>
        <v>0</v>
      </c>
      <c r="AM78" s="11">
        <f t="shared" si="21"/>
        <v>0</v>
      </c>
      <c r="AN78" s="5">
        <f t="shared" si="105"/>
        <v>0</v>
      </c>
      <c r="AO78" s="5">
        <f t="shared" si="105"/>
        <v>0</v>
      </c>
      <c r="AP78" s="5">
        <f t="shared" si="105"/>
        <v>0</v>
      </c>
      <c r="AQ78" s="5">
        <f t="shared" si="105"/>
        <v>0</v>
      </c>
      <c r="AR78" s="5">
        <f t="shared" si="105"/>
        <v>0</v>
      </c>
      <c r="AS78" s="5">
        <f t="shared" si="105"/>
        <v>0</v>
      </c>
      <c r="AT78" s="5">
        <f t="shared" si="105"/>
        <v>0</v>
      </c>
      <c r="AU78" s="5">
        <f t="shared" si="105"/>
        <v>0</v>
      </c>
      <c r="AV78" s="5">
        <f t="shared" si="105"/>
        <v>0</v>
      </c>
      <c r="AW78" s="5">
        <f t="shared" si="105"/>
        <v>0</v>
      </c>
      <c r="AX78" s="5">
        <f t="shared" si="105"/>
        <v>0</v>
      </c>
      <c r="AY78" s="5">
        <f t="shared" si="105"/>
        <v>0</v>
      </c>
      <c r="AZ78" s="5">
        <f t="shared" si="105"/>
        <v>0</v>
      </c>
      <c r="BA78" s="5">
        <f t="shared" si="105"/>
        <v>0</v>
      </c>
      <c r="BB78" s="5">
        <f t="shared" si="105"/>
        <v>0</v>
      </c>
      <c r="BC78" s="5">
        <f t="shared" si="105"/>
        <v>0</v>
      </c>
      <c r="BD78" s="5">
        <f t="shared" si="105"/>
        <v>0</v>
      </c>
      <c r="BE78" s="5">
        <f t="shared" si="105"/>
        <v>0</v>
      </c>
      <c r="BF78" s="5">
        <f t="shared" si="105"/>
        <v>0</v>
      </c>
      <c r="BG78" s="5">
        <f t="shared" si="105"/>
        <v>0</v>
      </c>
      <c r="BH78" s="5">
        <f t="shared" si="105"/>
        <v>0</v>
      </c>
      <c r="BI78" s="5">
        <f t="shared" si="105"/>
        <v>0</v>
      </c>
      <c r="BJ78" s="5">
        <f t="shared" si="105"/>
        <v>0</v>
      </c>
      <c r="BK78" s="5">
        <f t="shared" si="105"/>
        <v>0</v>
      </c>
      <c r="BL78" s="5">
        <f t="shared" si="105"/>
        <v>0</v>
      </c>
    </row>
    <row r="79" spans="1:64" s="34" customFormat="1" x14ac:dyDescent="0.25">
      <c r="A79" s="36" t="s">
        <v>62</v>
      </c>
      <c r="B79" s="5">
        <v>100000000</v>
      </c>
      <c r="C79" s="5">
        <f>+C80+C81</f>
        <v>0</v>
      </c>
      <c r="D79" s="11">
        <f t="shared" si="12"/>
        <v>0</v>
      </c>
      <c r="E79" s="11">
        <f t="shared" si="13"/>
        <v>0</v>
      </c>
      <c r="F79" s="5">
        <f>+F80+F81</f>
        <v>0</v>
      </c>
      <c r="G79" s="5">
        <f>+G80+G81</f>
        <v>0</v>
      </c>
      <c r="H79" s="5">
        <f t="shared" ref="H79:L79" si="106">+H80+H81</f>
        <v>0</v>
      </c>
      <c r="I79" s="5">
        <f t="shared" si="106"/>
        <v>0</v>
      </c>
      <c r="J79" s="5">
        <f t="shared" si="106"/>
        <v>0</v>
      </c>
      <c r="K79" s="5">
        <f t="shared" si="106"/>
        <v>0</v>
      </c>
      <c r="L79" s="5">
        <f t="shared" si="106"/>
        <v>0</v>
      </c>
      <c r="M79" s="5">
        <f>+M80+M81</f>
        <v>0</v>
      </c>
      <c r="N79" s="5">
        <f>+N80+N81</f>
        <v>0</v>
      </c>
      <c r="O79" s="5">
        <f t="shared" ref="O79" si="107">+O80+O81</f>
        <v>0</v>
      </c>
      <c r="P79" s="5">
        <f>+P80+P81</f>
        <v>0</v>
      </c>
      <c r="Q79" s="5">
        <f>+Q80+Q81</f>
        <v>0</v>
      </c>
      <c r="R79" s="5">
        <f t="shared" ref="R79:S79" si="108">+R80+R81</f>
        <v>0</v>
      </c>
      <c r="S79" s="5">
        <f t="shared" si="108"/>
        <v>0</v>
      </c>
      <c r="T79" s="5">
        <f>+T80+T81</f>
        <v>0</v>
      </c>
      <c r="U79" s="5">
        <f>+U80+U81</f>
        <v>0</v>
      </c>
      <c r="V79" s="5">
        <f t="shared" ref="V79:W79" si="109">+V80+V81</f>
        <v>0</v>
      </c>
      <c r="W79" s="5">
        <f t="shared" si="109"/>
        <v>0</v>
      </c>
      <c r="X79" s="5">
        <f>+X80+X81</f>
        <v>0</v>
      </c>
      <c r="Y79" s="11">
        <f t="shared" si="18"/>
        <v>0</v>
      </c>
      <c r="Z79" s="5">
        <f>+Z80+Z81</f>
        <v>0</v>
      </c>
      <c r="AA79" s="5">
        <f t="shared" ref="AA79:AF79" si="110">+AA80+AA81</f>
        <v>0</v>
      </c>
      <c r="AB79" s="5">
        <f t="shared" si="110"/>
        <v>0</v>
      </c>
      <c r="AC79" s="5">
        <f t="shared" si="110"/>
        <v>0</v>
      </c>
      <c r="AD79" s="5">
        <f t="shared" si="110"/>
        <v>0</v>
      </c>
      <c r="AE79" s="5">
        <f t="shared" si="110"/>
        <v>0</v>
      </c>
      <c r="AF79" s="5">
        <f t="shared" si="110"/>
        <v>0</v>
      </c>
      <c r="AG79" s="5">
        <f>+AG80+AG81</f>
        <v>0</v>
      </c>
      <c r="AH79" s="5">
        <f t="shared" ref="AH79:BL79" si="111">+AH80+AH81</f>
        <v>0</v>
      </c>
      <c r="AI79" s="5">
        <f t="shared" si="111"/>
        <v>0</v>
      </c>
      <c r="AJ79" s="5">
        <f t="shared" si="111"/>
        <v>0</v>
      </c>
      <c r="AK79" s="5">
        <f t="shared" si="111"/>
        <v>0</v>
      </c>
      <c r="AL79" s="5">
        <f t="shared" si="111"/>
        <v>0</v>
      </c>
      <c r="AM79" s="11">
        <f t="shared" si="21"/>
        <v>0</v>
      </c>
      <c r="AN79" s="5">
        <f t="shared" si="111"/>
        <v>0</v>
      </c>
      <c r="AO79" s="5">
        <f t="shared" si="111"/>
        <v>0</v>
      </c>
      <c r="AP79" s="5">
        <f t="shared" si="111"/>
        <v>0</v>
      </c>
      <c r="AQ79" s="5">
        <f t="shared" si="111"/>
        <v>0</v>
      </c>
      <c r="AR79" s="5">
        <f t="shared" si="111"/>
        <v>0</v>
      </c>
      <c r="AS79" s="5">
        <f t="shared" si="111"/>
        <v>0</v>
      </c>
      <c r="AT79" s="5">
        <f t="shared" si="111"/>
        <v>0</v>
      </c>
      <c r="AU79" s="5">
        <f t="shared" si="111"/>
        <v>0</v>
      </c>
      <c r="AV79" s="5">
        <f t="shared" si="111"/>
        <v>0</v>
      </c>
      <c r="AW79" s="5">
        <f t="shared" si="111"/>
        <v>0</v>
      </c>
      <c r="AX79" s="5">
        <f t="shared" si="111"/>
        <v>0</v>
      </c>
      <c r="AY79" s="5">
        <f t="shared" si="111"/>
        <v>0</v>
      </c>
      <c r="AZ79" s="5">
        <f t="shared" si="111"/>
        <v>0</v>
      </c>
      <c r="BA79" s="5">
        <f t="shared" si="111"/>
        <v>0</v>
      </c>
      <c r="BB79" s="5">
        <f t="shared" si="111"/>
        <v>0</v>
      </c>
      <c r="BC79" s="5">
        <f t="shared" si="111"/>
        <v>0</v>
      </c>
      <c r="BD79" s="5">
        <f t="shared" si="111"/>
        <v>0</v>
      </c>
      <c r="BE79" s="5">
        <f t="shared" si="111"/>
        <v>0</v>
      </c>
      <c r="BF79" s="5">
        <f t="shared" si="111"/>
        <v>0</v>
      </c>
      <c r="BG79" s="5">
        <f t="shared" si="111"/>
        <v>0</v>
      </c>
      <c r="BH79" s="5">
        <f t="shared" si="111"/>
        <v>0</v>
      </c>
      <c r="BI79" s="5">
        <f t="shared" si="111"/>
        <v>0</v>
      </c>
      <c r="BJ79" s="5">
        <f t="shared" si="111"/>
        <v>0</v>
      </c>
      <c r="BK79" s="5">
        <f t="shared" si="111"/>
        <v>0</v>
      </c>
      <c r="BL79" s="5">
        <f t="shared" si="111"/>
        <v>0</v>
      </c>
    </row>
    <row r="80" spans="1:64" s="8" customFormat="1" ht="14.25" x14ac:dyDescent="0.2">
      <c r="A80" s="23" t="s">
        <v>63</v>
      </c>
      <c r="B80" s="7">
        <v>100000000</v>
      </c>
      <c r="C80" s="7"/>
      <c r="D80" s="9">
        <f t="shared" si="12"/>
        <v>0</v>
      </c>
      <c r="E80" s="11">
        <f t="shared" si="13"/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1">
        <f t="shared" si="18"/>
        <v>0</v>
      </c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11">
        <f t="shared" si="21"/>
        <v>0</v>
      </c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s="8" customFormat="1" ht="14.25" x14ac:dyDescent="0.2">
      <c r="A81" s="23" t="s">
        <v>64</v>
      </c>
      <c r="B81" s="7">
        <v>0</v>
      </c>
      <c r="C81" s="7">
        <v>0</v>
      </c>
      <c r="D81" s="9">
        <f t="shared" si="12"/>
        <v>0</v>
      </c>
      <c r="E81" s="11">
        <f t="shared" si="13"/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1">
        <f t="shared" si="18"/>
        <v>0</v>
      </c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11">
        <f t="shared" si="21"/>
        <v>0</v>
      </c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2" spans="1:64" s="8" customFormat="1" ht="14.25" x14ac:dyDescent="0.2">
      <c r="A82" s="32" t="s">
        <v>164</v>
      </c>
      <c r="B82" s="7"/>
      <c r="C82" s="11">
        <f t="shared" ref="C82:AK82" si="112">+C5+C8-C17</f>
        <v>0</v>
      </c>
      <c r="D82" s="11">
        <f t="shared" si="112"/>
        <v>225601472.76999998</v>
      </c>
      <c r="E82" s="11">
        <f t="shared" si="112"/>
        <v>85452865.769999981</v>
      </c>
      <c r="F82" s="11">
        <f t="shared" si="112"/>
        <v>78014695.769999981</v>
      </c>
      <c r="G82" s="11">
        <f t="shared" si="112"/>
        <v>6285420</v>
      </c>
      <c r="H82" s="11">
        <f t="shared" si="112"/>
        <v>0</v>
      </c>
      <c r="I82" s="11">
        <f t="shared" si="112"/>
        <v>137750</v>
      </c>
      <c r="J82" s="11">
        <f t="shared" si="112"/>
        <v>550000</v>
      </c>
      <c r="K82" s="11">
        <f t="shared" si="112"/>
        <v>0</v>
      </c>
      <c r="L82" s="11">
        <f t="shared" si="112"/>
        <v>0</v>
      </c>
      <c r="M82" s="11">
        <f t="shared" si="112"/>
        <v>0</v>
      </c>
      <c r="N82" s="11">
        <f t="shared" si="112"/>
        <v>0</v>
      </c>
      <c r="O82" s="11">
        <f t="shared" si="112"/>
        <v>0</v>
      </c>
      <c r="P82" s="11">
        <f t="shared" si="112"/>
        <v>0</v>
      </c>
      <c r="Q82" s="11">
        <f t="shared" si="112"/>
        <v>0</v>
      </c>
      <c r="R82" s="11">
        <f t="shared" si="112"/>
        <v>465000</v>
      </c>
      <c r="S82" s="11">
        <f t="shared" si="112"/>
        <v>0</v>
      </c>
      <c r="T82" s="11">
        <f t="shared" si="112"/>
        <v>0</v>
      </c>
      <c r="U82" s="11">
        <f t="shared" si="112"/>
        <v>0</v>
      </c>
      <c r="V82" s="11">
        <f t="shared" si="112"/>
        <v>0</v>
      </c>
      <c r="W82" s="11">
        <f t="shared" si="112"/>
        <v>0</v>
      </c>
      <c r="X82" s="11">
        <f t="shared" si="112"/>
        <v>0</v>
      </c>
      <c r="Y82" s="11">
        <f t="shared" si="112"/>
        <v>33653132</v>
      </c>
      <c r="Z82" s="11">
        <f t="shared" si="112"/>
        <v>0</v>
      </c>
      <c r="AA82" s="11">
        <f t="shared" si="112"/>
        <v>0</v>
      </c>
      <c r="AB82" s="11">
        <f t="shared" si="112"/>
        <v>0</v>
      </c>
      <c r="AC82" s="11">
        <f t="shared" si="112"/>
        <v>28589693</v>
      </c>
      <c r="AD82" s="11">
        <f t="shared" si="112"/>
        <v>0</v>
      </c>
      <c r="AE82" s="11">
        <f t="shared" si="112"/>
        <v>0</v>
      </c>
      <c r="AF82" s="11">
        <f t="shared" si="112"/>
        <v>0</v>
      </c>
      <c r="AG82" s="11">
        <f t="shared" si="112"/>
        <v>2336439</v>
      </c>
      <c r="AH82" s="11">
        <f t="shared" si="112"/>
        <v>0</v>
      </c>
      <c r="AI82" s="11">
        <f t="shared" si="112"/>
        <v>0</v>
      </c>
      <c r="AJ82" s="11">
        <f t="shared" si="112"/>
        <v>0</v>
      </c>
      <c r="AK82" s="11">
        <f t="shared" si="112"/>
        <v>0</v>
      </c>
      <c r="AL82" s="11">
        <f t="shared" ref="AL82:BL82" si="113">+AL5+AL8-AL17</f>
        <v>2727000</v>
      </c>
      <c r="AM82" s="11">
        <f t="shared" si="113"/>
        <v>106495475</v>
      </c>
      <c r="AN82" s="11">
        <f t="shared" si="113"/>
        <v>100000</v>
      </c>
      <c r="AO82" s="11">
        <f t="shared" si="113"/>
        <v>2010000</v>
      </c>
      <c r="AP82" s="11">
        <f t="shared" si="113"/>
        <v>12745800</v>
      </c>
      <c r="AQ82" s="11">
        <f t="shared" si="113"/>
        <v>0</v>
      </c>
      <c r="AR82" s="11">
        <f t="shared" si="113"/>
        <v>0</v>
      </c>
      <c r="AS82" s="11">
        <f t="shared" si="113"/>
        <v>2726014</v>
      </c>
      <c r="AT82" s="11">
        <f t="shared" si="113"/>
        <v>0</v>
      </c>
      <c r="AU82" s="11">
        <f t="shared" si="113"/>
        <v>7362000</v>
      </c>
      <c r="AV82" s="11">
        <f>+AV5+AV8-AV17</f>
        <v>6139821</v>
      </c>
      <c r="AW82" s="11">
        <f t="shared" si="113"/>
        <v>0</v>
      </c>
      <c r="AX82" s="11">
        <f t="shared" si="113"/>
        <v>6038320</v>
      </c>
      <c r="AY82" s="11">
        <f t="shared" si="113"/>
        <v>0</v>
      </c>
      <c r="AZ82" s="11">
        <f t="shared" si="113"/>
        <v>35334543</v>
      </c>
      <c r="BA82" s="11">
        <f t="shared" si="113"/>
        <v>964510</v>
      </c>
      <c r="BB82" s="11">
        <f t="shared" si="113"/>
        <v>0</v>
      </c>
      <c r="BC82" s="11">
        <f t="shared" si="113"/>
        <v>0</v>
      </c>
      <c r="BD82" s="11">
        <f t="shared" si="113"/>
        <v>0</v>
      </c>
      <c r="BE82" s="11">
        <f t="shared" si="113"/>
        <v>0</v>
      </c>
      <c r="BF82" s="11">
        <f t="shared" si="113"/>
        <v>0</v>
      </c>
      <c r="BG82" s="11">
        <f t="shared" si="113"/>
        <v>2620000</v>
      </c>
      <c r="BH82" s="11">
        <f t="shared" si="113"/>
        <v>1000000</v>
      </c>
      <c r="BI82" s="11">
        <f t="shared" si="113"/>
        <v>1097700</v>
      </c>
      <c r="BJ82" s="11">
        <f t="shared" si="113"/>
        <v>0</v>
      </c>
      <c r="BK82" s="11">
        <f t="shared" si="113"/>
        <v>28356767</v>
      </c>
      <c r="BL82" s="11">
        <f t="shared" si="113"/>
        <v>0</v>
      </c>
    </row>
    <row r="83" spans="1:64" s="8" customFormat="1" ht="14.25" x14ac:dyDescent="0.2">
      <c r="A83" s="32" t="s">
        <v>162</v>
      </c>
      <c r="B83" s="7"/>
      <c r="C83" s="7"/>
      <c r="D83" s="9"/>
      <c r="E83" s="11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11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11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>
        <v>3500000</v>
      </c>
      <c r="BJ83" s="7"/>
      <c r="BK83" s="7"/>
      <c r="BL83" s="7"/>
    </row>
    <row r="84" spans="1:64" s="8" customFormat="1" ht="14.25" x14ac:dyDescent="0.2">
      <c r="A84" s="32" t="s">
        <v>163</v>
      </c>
      <c r="B84" s="7"/>
      <c r="C84" s="7"/>
      <c r="D84" s="9"/>
      <c r="E84" s="11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11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11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</row>
    <row r="87" spans="1:64" x14ac:dyDescent="0.25">
      <c r="A87" s="14"/>
      <c r="B87" s="14"/>
      <c r="C87" s="14" t="s">
        <v>146</v>
      </c>
      <c r="D87" s="14"/>
      <c r="E87" s="14"/>
    </row>
    <row r="88" spans="1:64" x14ac:dyDescent="0.25">
      <c r="A88" s="14"/>
      <c r="B88" s="14"/>
      <c r="C88" s="14" t="s">
        <v>296</v>
      </c>
      <c r="D88" s="14"/>
      <c r="E88" s="14"/>
      <c r="F88" s="14"/>
      <c r="G88" s="14"/>
      <c r="H88" s="14"/>
      <c r="I88" s="14"/>
      <c r="J88" s="14"/>
      <c r="K88" s="14"/>
      <c r="L88" s="14" t="s">
        <v>168</v>
      </c>
      <c r="M88" s="14"/>
      <c r="N88" s="14"/>
      <c r="O88" s="14"/>
      <c r="P88" s="14"/>
      <c r="Q88" s="14"/>
    </row>
    <row r="89" spans="1:64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64" x14ac:dyDescent="0.25">
      <c r="A90" s="14"/>
      <c r="B90" s="14"/>
      <c r="C90" s="14" t="s">
        <v>147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64" x14ac:dyDescent="0.25">
      <c r="A91" s="14"/>
      <c r="B91" s="14"/>
      <c r="C91" s="14" t="s">
        <v>169</v>
      </c>
      <c r="D91" s="14"/>
      <c r="E91" s="14"/>
      <c r="F91" s="14"/>
      <c r="G91" s="14"/>
      <c r="H91" s="14"/>
      <c r="I91" s="14"/>
      <c r="J91" s="14"/>
      <c r="K91" s="14"/>
      <c r="L91" s="14" t="s">
        <v>170</v>
      </c>
      <c r="M91" s="14"/>
      <c r="N91" s="14"/>
      <c r="O91" s="14"/>
      <c r="P91" s="14"/>
      <c r="Q91" s="14"/>
    </row>
    <row r="92" spans="1:64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64" x14ac:dyDescent="0.25">
      <c r="A93" s="14"/>
      <c r="B93" s="14"/>
      <c r="C93" s="14" t="s">
        <v>148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64" x14ac:dyDescent="0.25">
      <c r="A94" s="14"/>
      <c r="B94" s="14"/>
      <c r="C94" s="14" t="s">
        <v>171</v>
      </c>
      <c r="D94" s="14"/>
      <c r="E94" s="14"/>
      <c r="F94" s="14"/>
      <c r="G94" s="14"/>
      <c r="H94" s="14"/>
      <c r="I94" s="14"/>
      <c r="J94" s="14"/>
      <c r="K94" s="14"/>
      <c r="L94" s="14" t="s">
        <v>172</v>
      </c>
      <c r="M94" s="14"/>
      <c r="N94" s="14"/>
      <c r="O94" s="14"/>
      <c r="P94" s="14"/>
      <c r="Q94" s="14"/>
    </row>
    <row r="95" spans="1:64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64" x14ac:dyDescent="0.25">
      <c r="A96" s="14"/>
      <c r="B96" s="14"/>
      <c r="C96" s="14" t="s">
        <v>149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x14ac:dyDescent="0.25">
      <c r="A97" s="14"/>
      <c r="B97" s="14"/>
      <c r="C97" s="14" t="s">
        <v>173</v>
      </c>
      <c r="D97" s="14"/>
      <c r="E97" s="14"/>
      <c r="F97" s="14"/>
      <c r="G97" s="14"/>
      <c r="H97" s="14"/>
      <c r="I97" s="14"/>
      <c r="J97" s="14"/>
      <c r="K97" s="14"/>
      <c r="L97" s="14" t="s">
        <v>174</v>
      </c>
      <c r="M97" s="14"/>
      <c r="N97" s="14"/>
      <c r="O97" s="14"/>
      <c r="P97" s="14"/>
      <c r="Q97" s="14"/>
    </row>
  </sheetData>
  <mergeCells count="1">
    <mergeCell ref="A1:F1"/>
  </mergeCells>
  <pageMargins left="0.11811023622047245" right="0.11811023622047245" top="0.35433070866141736" bottom="0.15748031496062992" header="0.31496062992125984" footer="0.31496062992125984"/>
  <pageSetup scale="5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E14" sqref="E14"/>
    </sheetView>
  </sheetViews>
  <sheetFormatPr defaultRowHeight="11.25" x14ac:dyDescent="0.2"/>
  <cols>
    <col min="1" max="1" width="4" style="14" customWidth="1"/>
    <col min="2" max="2" width="36.42578125" style="91" customWidth="1"/>
    <col min="3" max="3" width="12.85546875" style="14" bestFit="1" customWidth="1"/>
    <col min="4" max="5" width="14" style="14" bestFit="1" customWidth="1"/>
    <col min="6" max="6" width="11.7109375" style="14" customWidth="1"/>
    <col min="7" max="7" width="12.5703125" style="14" bestFit="1" customWidth="1"/>
    <col min="8" max="247" width="9.140625" style="14"/>
    <col min="248" max="248" width="10.28515625" style="14" customWidth="1"/>
    <col min="249" max="249" width="0" style="14" hidden="1" customWidth="1"/>
    <col min="250" max="250" width="11.42578125" style="14" customWidth="1"/>
    <col min="251" max="251" width="10.85546875" style="14" bestFit="1" customWidth="1"/>
    <col min="252" max="252" width="10" style="14" bestFit="1" customWidth="1"/>
    <col min="253" max="253" width="8.42578125" style="14" bestFit="1" customWidth="1"/>
    <col min="254" max="254" width="8.42578125" style="14" customWidth="1"/>
    <col min="255" max="255" width="9.28515625" style="14" customWidth="1"/>
    <col min="256" max="256" width="8.85546875" style="14" customWidth="1"/>
    <col min="257" max="257" width="9.140625" style="14" customWidth="1"/>
    <col min="258" max="258" width="8.5703125" style="14" customWidth="1"/>
    <col min="259" max="259" width="9" style="14" customWidth="1"/>
    <col min="260" max="260" width="7" style="14" customWidth="1"/>
    <col min="261" max="261" width="9.42578125" style="14" customWidth="1"/>
    <col min="262" max="262" width="8.85546875" style="14" customWidth="1"/>
    <col min="263" max="263" width="11.7109375" style="14" customWidth="1"/>
    <col min="264" max="503" width="9.140625" style="14"/>
    <col min="504" max="504" width="10.28515625" style="14" customWidth="1"/>
    <col min="505" max="505" width="0" style="14" hidden="1" customWidth="1"/>
    <col min="506" max="506" width="11.42578125" style="14" customWidth="1"/>
    <col min="507" max="507" width="10.85546875" style="14" bestFit="1" customWidth="1"/>
    <col min="508" max="508" width="10" style="14" bestFit="1" customWidth="1"/>
    <col min="509" max="509" width="8.42578125" style="14" bestFit="1" customWidth="1"/>
    <col min="510" max="510" width="8.42578125" style="14" customWidth="1"/>
    <col min="511" max="511" width="9.28515625" style="14" customWidth="1"/>
    <col min="512" max="512" width="8.85546875" style="14" customWidth="1"/>
    <col min="513" max="513" width="9.140625" style="14" customWidth="1"/>
    <col min="514" max="514" width="8.5703125" style="14" customWidth="1"/>
    <col min="515" max="515" width="9" style="14" customWidth="1"/>
    <col min="516" max="516" width="7" style="14" customWidth="1"/>
    <col min="517" max="517" width="9.42578125" style="14" customWidth="1"/>
    <col min="518" max="518" width="8.85546875" style="14" customWidth="1"/>
    <col min="519" max="519" width="11.7109375" style="14" customWidth="1"/>
    <col min="520" max="759" width="9.140625" style="14"/>
    <col min="760" max="760" width="10.28515625" style="14" customWidth="1"/>
    <col min="761" max="761" width="0" style="14" hidden="1" customWidth="1"/>
    <col min="762" max="762" width="11.42578125" style="14" customWidth="1"/>
    <col min="763" max="763" width="10.85546875" style="14" bestFit="1" customWidth="1"/>
    <col min="764" max="764" width="10" style="14" bestFit="1" customWidth="1"/>
    <col min="765" max="765" width="8.42578125" style="14" bestFit="1" customWidth="1"/>
    <col min="766" max="766" width="8.42578125" style="14" customWidth="1"/>
    <col min="767" max="767" width="9.28515625" style="14" customWidth="1"/>
    <col min="768" max="768" width="8.85546875" style="14" customWidth="1"/>
    <col min="769" max="769" width="9.140625" style="14" customWidth="1"/>
    <col min="770" max="770" width="8.5703125" style="14" customWidth="1"/>
    <col min="771" max="771" width="9" style="14" customWidth="1"/>
    <col min="772" max="772" width="7" style="14" customWidth="1"/>
    <col min="773" max="773" width="9.42578125" style="14" customWidth="1"/>
    <col min="774" max="774" width="8.85546875" style="14" customWidth="1"/>
    <col min="775" max="775" width="11.7109375" style="14" customWidth="1"/>
    <col min="776" max="1015" width="9.140625" style="14"/>
    <col min="1016" max="1016" width="10.28515625" style="14" customWidth="1"/>
    <col min="1017" max="1017" width="0" style="14" hidden="1" customWidth="1"/>
    <col min="1018" max="1018" width="11.42578125" style="14" customWidth="1"/>
    <col min="1019" max="1019" width="10.85546875" style="14" bestFit="1" customWidth="1"/>
    <col min="1020" max="1020" width="10" style="14" bestFit="1" customWidth="1"/>
    <col min="1021" max="1021" width="8.42578125" style="14" bestFit="1" customWidth="1"/>
    <col min="1022" max="1022" width="8.42578125" style="14" customWidth="1"/>
    <col min="1023" max="1023" width="9.28515625" style="14" customWidth="1"/>
    <col min="1024" max="1024" width="8.85546875" style="14" customWidth="1"/>
    <col min="1025" max="1025" width="9.140625" style="14" customWidth="1"/>
    <col min="1026" max="1026" width="8.5703125" style="14" customWidth="1"/>
    <col min="1027" max="1027" width="9" style="14" customWidth="1"/>
    <col min="1028" max="1028" width="7" style="14" customWidth="1"/>
    <col min="1029" max="1029" width="9.42578125" style="14" customWidth="1"/>
    <col min="1030" max="1030" width="8.85546875" style="14" customWidth="1"/>
    <col min="1031" max="1031" width="11.7109375" style="14" customWidth="1"/>
    <col min="1032" max="1271" width="9.140625" style="14"/>
    <col min="1272" max="1272" width="10.28515625" style="14" customWidth="1"/>
    <col min="1273" max="1273" width="0" style="14" hidden="1" customWidth="1"/>
    <col min="1274" max="1274" width="11.42578125" style="14" customWidth="1"/>
    <col min="1275" max="1275" width="10.85546875" style="14" bestFit="1" customWidth="1"/>
    <col min="1276" max="1276" width="10" style="14" bestFit="1" customWidth="1"/>
    <col min="1277" max="1277" width="8.42578125" style="14" bestFit="1" customWidth="1"/>
    <col min="1278" max="1278" width="8.42578125" style="14" customWidth="1"/>
    <col min="1279" max="1279" width="9.28515625" style="14" customWidth="1"/>
    <col min="1280" max="1280" width="8.85546875" style="14" customWidth="1"/>
    <col min="1281" max="1281" width="9.140625" style="14" customWidth="1"/>
    <col min="1282" max="1282" width="8.5703125" style="14" customWidth="1"/>
    <col min="1283" max="1283" width="9" style="14" customWidth="1"/>
    <col min="1284" max="1284" width="7" style="14" customWidth="1"/>
    <col min="1285" max="1285" width="9.42578125" style="14" customWidth="1"/>
    <col min="1286" max="1286" width="8.85546875" style="14" customWidth="1"/>
    <col min="1287" max="1287" width="11.7109375" style="14" customWidth="1"/>
    <col min="1288" max="1527" width="9.140625" style="14"/>
    <col min="1528" max="1528" width="10.28515625" style="14" customWidth="1"/>
    <col min="1529" max="1529" width="0" style="14" hidden="1" customWidth="1"/>
    <col min="1530" max="1530" width="11.42578125" style="14" customWidth="1"/>
    <col min="1531" max="1531" width="10.85546875" style="14" bestFit="1" customWidth="1"/>
    <col min="1532" max="1532" width="10" style="14" bestFit="1" customWidth="1"/>
    <col min="1533" max="1533" width="8.42578125" style="14" bestFit="1" customWidth="1"/>
    <col min="1534" max="1534" width="8.42578125" style="14" customWidth="1"/>
    <col min="1535" max="1535" width="9.28515625" style="14" customWidth="1"/>
    <col min="1536" max="1536" width="8.85546875" style="14" customWidth="1"/>
    <col min="1537" max="1537" width="9.140625" style="14" customWidth="1"/>
    <col min="1538" max="1538" width="8.5703125" style="14" customWidth="1"/>
    <col min="1539" max="1539" width="9" style="14" customWidth="1"/>
    <col min="1540" max="1540" width="7" style="14" customWidth="1"/>
    <col min="1541" max="1541" width="9.42578125" style="14" customWidth="1"/>
    <col min="1542" max="1542" width="8.85546875" style="14" customWidth="1"/>
    <col min="1543" max="1543" width="11.7109375" style="14" customWidth="1"/>
    <col min="1544" max="1783" width="9.140625" style="14"/>
    <col min="1784" max="1784" width="10.28515625" style="14" customWidth="1"/>
    <col min="1785" max="1785" width="0" style="14" hidden="1" customWidth="1"/>
    <col min="1786" max="1786" width="11.42578125" style="14" customWidth="1"/>
    <col min="1787" max="1787" width="10.85546875" style="14" bestFit="1" customWidth="1"/>
    <col min="1788" max="1788" width="10" style="14" bestFit="1" customWidth="1"/>
    <col min="1789" max="1789" width="8.42578125" style="14" bestFit="1" customWidth="1"/>
    <col min="1790" max="1790" width="8.42578125" style="14" customWidth="1"/>
    <col min="1791" max="1791" width="9.28515625" style="14" customWidth="1"/>
    <col min="1792" max="1792" width="8.85546875" style="14" customWidth="1"/>
    <col min="1793" max="1793" width="9.140625" style="14" customWidth="1"/>
    <col min="1794" max="1794" width="8.5703125" style="14" customWidth="1"/>
    <col min="1795" max="1795" width="9" style="14" customWidth="1"/>
    <col min="1796" max="1796" width="7" style="14" customWidth="1"/>
    <col min="1797" max="1797" width="9.42578125" style="14" customWidth="1"/>
    <col min="1798" max="1798" width="8.85546875" style="14" customWidth="1"/>
    <col min="1799" max="1799" width="11.7109375" style="14" customWidth="1"/>
    <col min="1800" max="2039" width="9.140625" style="14"/>
    <col min="2040" max="2040" width="10.28515625" style="14" customWidth="1"/>
    <col min="2041" max="2041" width="0" style="14" hidden="1" customWidth="1"/>
    <col min="2042" max="2042" width="11.42578125" style="14" customWidth="1"/>
    <col min="2043" max="2043" width="10.85546875" style="14" bestFit="1" customWidth="1"/>
    <col min="2044" max="2044" width="10" style="14" bestFit="1" customWidth="1"/>
    <col min="2045" max="2045" width="8.42578125" style="14" bestFit="1" customWidth="1"/>
    <col min="2046" max="2046" width="8.42578125" style="14" customWidth="1"/>
    <col min="2047" max="2047" width="9.28515625" style="14" customWidth="1"/>
    <col min="2048" max="2048" width="8.85546875" style="14" customWidth="1"/>
    <col min="2049" max="2049" width="9.140625" style="14" customWidth="1"/>
    <col min="2050" max="2050" width="8.5703125" style="14" customWidth="1"/>
    <col min="2051" max="2051" width="9" style="14" customWidth="1"/>
    <col min="2052" max="2052" width="7" style="14" customWidth="1"/>
    <col min="2053" max="2053" width="9.42578125" style="14" customWidth="1"/>
    <col min="2054" max="2054" width="8.85546875" style="14" customWidth="1"/>
    <col min="2055" max="2055" width="11.7109375" style="14" customWidth="1"/>
    <col min="2056" max="2295" width="9.140625" style="14"/>
    <col min="2296" max="2296" width="10.28515625" style="14" customWidth="1"/>
    <col min="2297" max="2297" width="0" style="14" hidden="1" customWidth="1"/>
    <col min="2298" max="2298" width="11.42578125" style="14" customWidth="1"/>
    <col min="2299" max="2299" width="10.85546875" style="14" bestFit="1" customWidth="1"/>
    <col min="2300" max="2300" width="10" style="14" bestFit="1" customWidth="1"/>
    <col min="2301" max="2301" width="8.42578125" style="14" bestFit="1" customWidth="1"/>
    <col min="2302" max="2302" width="8.42578125" style="14" customWidth="1"/>
    <col min="2303" max="2303" width="9.28515625" style="14" customWidth="1"/>
    <col min="2304" max="2304" width="8.85546875" style="14" customWidth="1"/>
    <col min="2305" max="2305" width="9.140625" style="14" customWidth="1"/>
    <col min="2306" max="2306" width="8.5703125" style="14" customWidth="1"/>
    <col min="2307" max="2307" width="9" style="14" customWidth="1"/>
    <col min="2308" max="2308" width="7" style="14" customWidth="1"/>
    <col min="2309" max="2309" width="9.42578125" style="14" customWidth="1"/>
    <col min="2310" max="2310" width="8.85546875" style="14" customWidth="1"/>
    <col min="2311" max="2311" width="11.7109375" style="14" customWidth="1"/>
    <col min="2312" max="2551" width="9.140625" style="14"/>
    <col min="2552" max="2552" width="10.28515625" style="14" customWidth="1"/>
    <col min="2553" max="2553" width="0" style="14" hidden="1" customWidth="1"/>
    <col min="2554" max="2554" width="11.42578125" style="14" customWidth="1"/>
    <col min="2555" max="2555" width="10.85546875" style="14" bestFit="1" customWidth="1"/>
    <col min="2556" max="2556" width="10" style="14" bestFit="1" customWidth="1"/>
    <col min="2557" max="2557" width="8.42578125" style="14" bestFit="1" customWidth="1"/>
    <col min="2558" max="2558" width="8.42578125" style="14" customWidth="1"/>
    <col min="2559" max="2559" width="9.28515625" style="14" customWidth="1"/>
    <col min="2560" max="2560" width="8.85546875" style="14" customWidth="1"/>
    <col min="2561" max="2561" width="9.140625" style="14" customWidth="1"/>
    <col min="2562" max="2562" width="8.5703125" style="14" customWidth="1"/>
    <col min="2563" max="2563" width="9" style="14" customWidth="1"/>
    <col min="2564" max="2564" width="7" style="14" customWidth="1"/>
    <col min="2565" max="2565" width="9.42578125" style="14" customWidth="1"/>
    <col min="2566" max="2566" width="8.85546875" style="14" customWidth="1"/>
    <col min="2567" max="2567" width="11.7109375" style="14" customWidth="1"/>
    <col min="2568" max="2807" width="9.140625" style="14"/>
    <col min="2808" max="2808" width="10.28515625" style="14" customWidth="1"/>
    <col min="2809" max="2809" width="0" style="14" hidden="1" customWidth="1"/>
    <col min="2810" max="2810" width="11.42578125" style="14" customWidth="1"/>
    <col min="2811" max="2811" width="10.85546875" style="14" bestFit="1" customWidth="1"/>
    <col min="2812" max="2812" width="10" style="14" bestFit="1" customWidth="1"/>
    <col min="2813" max="2813" width="8.42578125" style="14" bestFit="1" customWidth="1"/>
    <col min="2814" max="2814" width="8.42578125" style="14" customWidth="1"/>
    <col min="2815" max="2815" width="9.28515625" style="14" customWidth="1"/>
    <col min="2816" max="2816" width="8.85546875" style="14" customWidth="1"/>
    <col min="2817" max="2817" width="9.140625" style="14" customWidth="1"/>
    <col min="2818" max="2818" width="8.5703125" style="14" customWidth="1"/>
    <col min="2819" max="2819" width="9" style="14" customWidth="1"/>
    <col min="2820" max="2820" width="7" style="14" customWidth="1"/>
    <col min="2821" max="2821" width="9.42578125" style="14" customWidth="1"/>
    <col min="2822" max="2822" width="8.85546875" style="14" customWidth="1"/>
    <col min="2823" max="2823" width="11.7109375" style="14" customWidth="1"/>
    <col min="2824" max="3063" width="9.140625" style="14"/>
    <col min="3064" max="3064" width="10.28515625" style="14" customWidth="1"/>
    <col min="3065" max="3065" width="0" style="14" hidden="1" customWidth="1"/>
    <col min="3066" max="3066" width="11.42578125" style="14" customWidth="1"/>
    <col min="3067" max="3067" width="10.85546875" style="14" bestFit="1" customWidth="1"/>
    <col min="3068" max="3068" width="10" style="14" bestFit="1" customWidth="1"/>
    <col min="3069" max="3069" width="8.42578125" style="14" bestFit="1" customWidth="1"/>
    <col min="3070" max="3070" width="8.42578125" style="14" customWidth="1"/>
    <col min="3071" max="3071" width="9.28515625" style="14" customWidth="1"/>
    <col min="3072" max="3072" width="8.85546875" style="14" customWidth="1"/>
    <col min="3073" max="3073" width="9.140625" style="14" customWidth="1"/>
    <col min="3074" max="3074" width="8.5703125" style="14" customWidth="1"/>
    <col min="3075" max="3075" width="9" style="14" customWidth="1"/>
    <col min="3076" max="3076" width="7" style="14" customWidth="1"/>
    <col min="3077" max="3077" width="9.42578125" style="14" customWidth="1"/>
    <col min="3078" max="3078" width="8.85546875" style="14" customWidth="1"/>
    <col min="3079" max="3079" width="11.7109375" style="14" customWidth="1"/>
    <col min="3080" max="3319" width="9.140625" style="14"/>
    <col min="3320" max="3320" width="10.28515625" style="14" customWidth="1"/>
    <col min="3321" max="3321" width="0" style="14" hidden="1" customWidth="1"/>
    <col min="3322" max="3322" width="11.42578125" style="14" customWidth="1"/>
    <col min="3323" max="3323" width="10.85546875" style="14" bestFit="1" customWidth="1"/>
    <col min="3324" max="3324" width="10" style="14" bestFit="1" customWidth="1"/>
    <col min="3325" max="3325" width="8.42578125" style="14" bestFit="1" customWidth="1"/>
    <col min="3326" max="3326" width="8.42578125" style="14" customWidth="1"/>
    <col min="3327" max="3327" width="9.28515625" style="14" customWidth="1"/>
    <col min="3328" max="3328" width="8.85546875" style="14" customWidth="1"/>
    <col min="3329" max="3329" width="9.140625" style="14" customWidth="1"/>
    <col min="3330" max="3330" width="8.5703125" style="14" customWidth="1"/>
    <col min="3331" max="3331" width="9" style="14" customWidth="1"/>
    <col min="3332" max="3332" width="7" style="14" customWidth="1"/>
    <col min="3333" max="3333" width="9.42578125" style="14" customWidth="1"/>
    <col min="3334" max="3334" width="8.85546875" style="14" customWidth="1"/>
    <col min="3335" max="3335" width="11.7109375" style="14" customWidth="1"/>
    <col min="3336" max="3575" width="9.140625" style="14"/>
    <col min="3576" max="3576" width="10.28515625" style="14" customWidth="1"/>
    <col min="3577" max="3577" width="0" style="14" hidden="1" customWidth="1"/>
    <col min="3578" max="3578" width="11.42578125" style="14" customWidth="1"/>
    <col min="3579" max="3579" width="10.85546875" style="14" bestFit="1" customWidth="1"/>
    <col min="3580" max="3580" width="10" style="14" bestFit="1" customWidth="1"/>
    <col min="3581" max="3581" width="8.42578125" style="14" bestFit="1" customWidth="1"/>
    <col min="3582" max="3582" width="8.42578125" style="14" customWidth="1"/>
    <col min="3583" max="3583" width="9.28515625" style="14" customWidth="1"/>
    <col min="3584" max="3584" width="8.85546875" style="14" customWidth="1"/>
    <col min="3585" max="3585" width="9.140625" style="14" customWidth="1"/>
    <col min="3586" max="3586" width="8.5703125" style="14" customWidth="1"/>
    <col min="3587" max="3587" width="9" style="14" customWidth="1"/>
    <col min="3588" max="3588" width="7" style="14" customWidth="1"/>
    <col min="3589" max="3589" width="9.42578125" style="14" customWidth="1"/>
    <col min="3590" max="3590" width="8.85546875" style="14" customWidth="1"/>
    <col min="3591" max="3591" width="11.7109375" style="14" customWidth="1"/>
    <col min="3592" max="3831" width="9.140625" style="14"/>
    <col min="3832" max="3832" width="10.28515625" style="14" customWidth="1"/>
    <col min="3833" max="3833" width="0" style="14" hidden="1" customWidth="1"/>
    <col min="3834" max="3834" width="11.42578125" style="14" customWidth="1"/>
    <col min="3835" max="3835" width="10.85546875" style="14" bestFit="1" customWidth="1"/>
    <col min="3836" max="3836" width="10" style="14" bestFit="1" customWidth="1"/>
    <col min="3837" max="3837" width="8.42578125" style="14" bestFit="1" customWidth="1"/>
    <col min="3838" max="3838" width="8.42578125" style="14" customWidth="1"/>
    <col min="3839" max="3839" width="9.28515625" style="14" customWidth="1"/>
    <col min="3840" max="3840" width="8.85546875" style="14" customWidth="1"/>
    <col min="3841" max="3841" width="9.140625" style="14" customWidth="1"/>
    <col min="3842" max="3842" width="8.5703125" style="14" customWidth="1"/>
    <col min="3843" max="3843" width="9" style="14" customWidth="1"/>
    <col min="3844" max="3844" width="7" style="14" customWidth="1"/>
    <col min="3845" max="3845" width="9.42578125" style="14" customWidth="1"/>
    <col min="3846" max="3846" width="8.85546875" style="14" customWidth="1"/>
    <col min="3847" max="3847" width="11.7109375" style="14" customWidth="1"/>
    <col min="3848" max="4087" width="9.140625" style="14"/>
    <col min="4088" max="4088" width="10.28515625" style="14" customWidth="1"/>
    <col min="4089" max="4089" width="0" style="14" hidden="1" customWidth="1"/>
    <col min="4090" max="4090" width="11.42578125" style="14" customWidth="1"/>
    <col min="4091" max="4091" width="10.85546875" style="14" bestFit="1" customWidth="1"/>
    <col min="4092" max="4092" width="10" style="14" bestFit="1" customWidth="1"/>
    <col min="4093" max="4093" width="8.42578125" style="14" bestFit="1" customWidth="1"/>
    <col min="4094" max="4094" width="8.42578125" style="14" customWidth="1"/>
    <col min="4095" max="4095" width="9.28515625" style="14" customWidth="1"/>
    <col min="4096" max="4096" width="8.85546875" style="14" customWidth="1"/>
    <col min="4097" max="4097" width="9.140625" style="14" customWidth="1"/>
    <col min="4098" max="4098" width="8.5703125" style="14" customWidth="1"/>
    <col min="4099" max="4099" width="9" style="14" customWidth="1"/>
    <col min="4100" max="4100" width="7" style="14" customWidth="1"/>
    <col min="4101" max="4101" width="9.42578125" style="14" customWidth="1"/>
    <col min="4102" max="4102" width="8.85546875" style="14" customWidth="1"/>
    <col min="4103" max="4103" width="11.7109375" style="14" customWidth="1"/>
    <col min="4104" max="4343" width="9.140625" style="14"/>
    <col min="4344" max="4344" width="10.28515625" style="14" customWidth="1"/>
    <col min="4345" max="4345" width="0" style="14" hidden="1" customWidth="1"/>
    <col min="4346" max="4346" width="11.42578125" style="14" customWidth="1"/>
    <col min="4347" max="4347" width="10.85546875" style="14" bestFit="1" customWidth="1"/>
    <col min="4348" max="4348" width="10" style="14" bestFit="1" customWidth="1"/>
    <col min="4349" max="4349" width="8.42578125" style="14" bestFit="1" customWidth="1"/>
    <col min="4350" max="4350" width="8.42578125" style="14" customWidth="1"/>
    <col min="4351" max="4351" width="9.28515625" style="14" customWidth="1"/>
    <col min="4352" max="4352" width="8.85546875" style="14" customWidth="1"/>
    <col min="4353" max="4353" width="9.140625" style="14" customWidth="1"/>
    <col min="4354" max="4354" width="8.5703125" style="14" customWidth="1"/>
    <col min="4355" max="4355" width="9" style="14" customWidth="1"/>
    <col min="4356" max="4356" width="7" style="14" customWidth="1"/>
    <col min="4357" max="4357" width="9.42578125" style="14" customWidth="1"/>
    <col min="4358" max="4358" width="8.85546875" style="14" customWidth="1"/>
    <col min="4359" max="4359" width="11.7109375" style="14" customWidth="1"/>
    <col min="4360" max="4599" width="9.140625" style="14"/>
    <col min="4600" max="4600" width="10.28515625" style="14" customWidth="1"/>
    <col min="4601" max="4601" width="0" style="14" hidden="1" customWidth="1"/>
    <col min="4602" max="4602" width="11.42578125" style="14" customWidth="1"/>
    <col min="4603" max="4603" width="10.85546875" style="14" bestFit="1" customWidth="1"/>
    <col min="4604" max="4604" width="10" style="14" bestFit="1" customWidth="1"/>
    <col min="4605" max="4605" width="8.42578125" style="14" bestFit="1" customWidth="1"/>
    <col min="4606" max="4606" width="8.42578125" style="14" customWidth="1"/>
    <col min="4607" max="4607" width="9.28515625" style="14" customWidth="1"/>
    <col min="4608" max="4608" width="8.85546875" style="14" customWidth="1"/>
    <col min="4609" max="4609" width="9.140625" style="14" customWidth="1"/>
    <col min="4610" max="4610" width="8.5703125" style="14" customWidth="1"/>
    <col min="4611" max="4611" width="9" style="14" customWidth="1"/>
    <col min="4612" max="4612" width="7" style="14" customWidth="1"/>
    <col min="4613" max="4613" width="9.42578125" style="14" customWidth="1"/>
    <col min="4614" max="4614" width="8.85546875" style="14" customWidth="1"/>
    <col min="4615" max="4615" width="11.7109375" style="14" customWidth="1"/>
    <col min="4616" max="4855" width="9.140625" style="14"/>
    <col min="4856" max="4856" width="10.28515625" style="14" customWidth="1"/>
    <col min="4857" max="4857" width="0" style="14" hidden="1" customWidth="1"/>
    <col min="4858" max="4858" width="11.42578125" style="14" customWidth="1"/>
    <col min="4859" max="4859" width="10.85546875" style="14" bestFit="1" customWidth="1"/>
    <col min="4860" max="4860" width="10" style="14" bestFit="1" customWidth="1"/>
    <col min="4861" max="4861" width="8.42578125" style="14" bestFit="1" customWidth="1"/>
    <col min="4862" max="4862" width="8.42578125" style="14" customWidth="1"/>
    <col min="4863" max="4863" width="9.28515625" style="14" customWidth="1"/>
    <col min="4864" max="4864" width="8.85546875" style="14" customWidth="1"/>
    <col min="4865" max="4865" width="9.140625" style="14" customWidth="1"/>
    <col min="4866" max="4866" width="8.5703125" style="14" customWidth="1"/>
    <col min="4867" max="4867" width="9" style="14" customWidth="1"/>
    <col min="4868" max="4868" width="7" style="14" customWidth="1"/>
    <col min="4869" max="4869" width="9.42578125" style="14" customWidth="1"/>
    <col min="4870" max="4870" width="8.85546875" style="14" customWidth="1"/>
    <col min="4871" max="4871" width="11.7109375" style="14" customWidth="1"/>
    <col min="4872" max="5111" width="9.140625" style="14"/>
    <col min="5112" max="5112" width="10.28515625" style="14" customWidth="1"/>
    <col min="5113" max="5113" width="0" style="14" hidden="1" customWidth="1"/>
    <col min="5114" max="5114" width="11.42578125" style="14" customWidth="1"/>
    <col min="5115" max="5115" width="10.85546875" style="14" bestFit="1" customWidth="1"/>
    <col min="5116" max="5116" width="10" style="14" bestFit="1" customWidth="1"/>
    <col min="5117" max="5117" width="8.42578125" style="14" bestFit="1" customWidth="1"/>
    <col min="5118" max="5118" width="8.42578125" style="14" customWidth="1"/>
    <col min="5119" max="5119" width="9.28515625" style="14" customWidth="1"/>
    <col min="5120" max="5120" width="8.85546875" style="14" customWidth="1"/>
    <col min="5121" max="5121" width="9.140625" style="14" customWidth="1"/>
    <col min="5122" max="5122" width="8.5703125" style="14" customWidth="1"/>
    <col min="5123" max="5123" width="9" style="14" customWidth="1"/>
    <col min="5124" max="5124" width="7" style="14" customWidth="1"/>
    <col min="5125" max="5125" width="9.42578125" style="14" customWidth="1"/>
    <col min="5126" max="5126" width="8.85546875" style="14" customWidth="1"/>
    <col min="5127" max="5127" width="11.7109375" style="14" customWidth="1"/>
    <col min="5128" max="5367" width="9.140625" style="14"/>
    <col min="5368" max="5368" width="10.28515625" style="14" customWidth="1"/>
    <col min="5369" max="5369" width="0" style="14" hidden="1" customWidth="1"/>
    <col min="5370" max="5370" width="11.42578125" style="14" customWidth="1"/>
    <col min="5371" max="5371" width="10.85546875" style="14" bestFit="1" customWidth="1"/>
    <col min="5372" max="5372" width="10" style="14" bestFit="1" customWidth="1"/>
    <col min="5373" max="5373" width="8.42578125" style="14" bestFit="1" customWidth="1"/>
    <col min="5374" max="5374" width="8.42578125" style="14" customWidth="1"/>
    <col min="5375" max="5375" width="9.28515625" style="14" customWidth="1"/>
    <col min="5376" max="5376" width="8.85546875" style="14" customWidth="1"/>
    <col min="5377" max="5377" width="9.140625" style="14" customWidth="1"/>
    <col min="5378" max="5378" width="8.5703125" style="14" customWidth="1"/>
    <col min="5379" max="5379" width="9" style="14" customWidth="1"/>
    <col min="5380" max="5380" width="7" style="14" customWidth="1"/>
    <col min="5381" max="5381" width="9.42578125" style="14" customWidth="1"/>
    <col min="5382" max="5382" width="8.85546875" style="14" customWidth="1"/>
    <col min="5383" max="5383" width="11.7109375" style="14" customWidth="1"/>
    <col min="5384" max="5623" width="9.140625" style="14"/>
    <col min="5624" max="5624" width="10.28515625" style="14" customWidth="1"/>
    <col min="5625" max="5625" width="0" style="14" hidden="1" customWidth="1"/>
    <col min="5626" max="5626" width="11.42578125" style="14" customWidth="1"/>
    <col min="5627" max="5627" width="10.85546875" style="14" bestFit="1" customWidth="1"/>
    <col min="5628" max="5628" width="10" style="14" bestFit="1" customWidth="1"/>
    <col min="5629" max="5629" width="8.42578125" style="14" bestFit="1" customWidth="1"/>
    <col min="5630" max="5630" width="8.42578125" style="14" customWidth="1"/>
    <col min="5631" max="5631" width="9.28515625" style="14" customWidth="1"/>
    <col min="5632" max="5632" width="8.85546875" style="14" customWidth="1"/>
    <col min="5633" max="5633" width="9.140625" style="14" customWidth="1"/>
    <col min="5634" max="5634" width="8.5703125" style="14" customWidth="1"/>
    <col min="5635" max="5635" width="9" style="14" customWidth="1"/>
    <col min="5636" max="5636" width="7" style="14" customWidth="1"/>
    <col min="5637" max="5637" width="9.42578125" style="14" customWidth="1"/>
    <col min="5638" max="5638" width="8.85546875" style="14" customWidth="1"/>
    <col min="5639" max="5639" width="11.7109375" style="14" customWidth="1"/>
    <col min="5640" max="5879" width="9.140625" style="14"/>
    <col min="5880" max="5880" width="10.28515625" style="14" customWidth="1"/>
    <col min="5881" max="5881" width="0" style="14" hidden="1" customWidth="1"/>
    <col min="5882" max="5882" width="11.42578125" style="14" customWidth="1"/>
    <col min="5883" max="5883" width="10.85546875" style="14" bestFit="1" customWidth="1"/>
    <col min="5884" max="5884" width="10" style="14" bestFit="1" customWidth="1"/>
    <col min="5885" max="5885" width="8.42578125" style="14" bestFit="1" customWidth="1"/>
    <col min="5886" max="5886" width="8.42578125" style="14" customWidth="1"/>
    <col min="5887" max="5887" width="9.28515625" style="14" customWidth="1"/>
    <col min="5888" max="5888" width="8.85546875" style="14" customWidth="1"/>
    <col min="5889" max="5889" width="9.140625" style="14" customWidth="1"/>
    <col min="5890" max="5890" width="8.5703125" style="14" customWidth="1"/>
    <col min="5891" max="5891" width="9" style="14" customWidth="1"/>
    <col min="5892" max="5892" width="7" style="14" customWidth="1"/>
    <col min="5893" max="5893" width="9.42578125" style="14" customWidth="1"/>
    <col min="5894" max="5894" width="8.85546875" style="14" customWidth="1"/>
    <col min="5895" max="5895" width="11.7109375" style="14" customWidth="1"/>
    <col min="5896" max="6135" width="9.140625" style="14"/>
    <col min="6136" max="6136" width="10.28515625" style="14" customWidth="1"/>
    <col min="6137" max="6137" width="0" style="14" hidden="1" customWidth="1"/>
    <col min="6138" max="6138" width="11.42578125" style="14" customWidth="1"/>
    <col min="6139" max="6139" width="10.85546875" style="14" bestFit="1" customWidth="1"/>
    <col min="6140" max="6140" width="10" style="14" bestFit="1" customWidth="1"/>
    <col min="6141" max="6141" width="8.42578125" style="14" bestFit="1" customWidth="1"/>
    <col min="6142" max="6142" width="8.42578125" style="14" customWidth="1"/>
    <col min="6143" max="6143" width="9.28515625" style="14" customWidth="1"/>
    <col min="6144" max="6144" width="8.85546875" style="14" customWidth="1"/>
    <col min="6145" max="6145" width="9.140625" style="14" customWidth="1"/>
    <col min="6146" max="6146" width="8.5703125" style="14" customWidth="1"/>
    <col min="6147" max="6147" width="9" style="14" customWidth="1"/>
    <col min="6148" max="6148" width="7" style="14" customWidth="1"/>
    <col min="6149" max="6149" width="9.42578125" style="14" customWidth="1"/>
    <col min="6150" max="6150" width="8.85546875" style="14" customWidth="1"/>
    <col min="6151" max="6151" width="11.7109375" style="14" customWidth="1"/>
    <col min="6152" max="6391" width="9.140625" style="14"/>
    <col min="6392" max="6392" width="10.28515625" style="14" customWidth="1"/>
    <col min="6393" max="6393" width="0" style="14" hidden="1" customWidth="1"/>
    <col min="6394" max="6394" width="11.42578125" style="14" customWidth="1"/>
    <col min="6395" max="6395" width="10.85546875" style="14" bestFit="1" customWidth="1"/>
    <col min="6396" max="6396" width="10" style="14" bestFit="1" customWidth="1"/>
    <col min="6397" max="6397" width="8.42578125" style="14" bestFit="1" customWidth="1"/>
    <col min="6398" max="6398" width="8.42578125" style="14" customWidth="1"/>
    <col min="6399" max="6399" width="9.28515625" style="14" customWidth="1"/>
    <col min="6400" max="6400" width="8.85546875" style="14" customWidth="1"/>
    <col min="6401" max="6401" width="9.140625" style="14" customWidth="1"/>
    <col min="6402" max="6402" width="8.5703125" style="14" customWidth="1"/>
    <col min="6403" max="6403" width="9" style="14" customWidth="1"/>
    <col min="6404" max="6404" width="7" style="14" customWidth="1"/>
    <col min="6405" max="6405" width="9.42578125" style="14" customWidth="1"/>
    <col min="6406" max="6406" width="8.85546875" style="14" customWidth="1"/>
    <col min="6407" max="6407" width="11.7109375" style="14" customWidth="1"/>
    <col min="6408" max="6647" width="9.140625" style="14"/>
    <col min="6648" max="6648" width="10.28515625" style="14" customWidth="1"/>
    <col min="6649" max="6649" width="0" style="14" hidden="1" customWidth="1"/>
    <col min="6650" max="6650" width="11.42578125" style="14" customWidth="1"/>
    <col min="6651" max="6651" width="10.85546875" style="14" bestFit="1" customWidth="1"/>
    <col min="6652" max="6652" width="10" style="14" bestFit="1" customWidth="1"/>
    <col min="6653" max="6653" width="8.42578125" style="14" bestFit="1" customWidth="1"/>
    <col min="6654" max="6654" width="8.42578125" style="14" customWidth="1"/>
    <col min="6655" max="6655" width="9.28515625" style="14" customWidth="1"/>
    <col min="6656" max="6656" width="8.85546875" style="14" customWidth="1"/>
    <col min="6657" max="6657" width="9.140625" style="14" customWidth="1"/>
    <col min="6658" max="6658" width="8.5703125" style="14" customWidth="1"/>
    <col min="6659" max="6659" width="9" style="14" customWidth="1"/>
    <col min="6660" max="6660" width="7" style="14" customWidth="1"/>
    <col min="6661" max="6661" width="9.42578125" style="14" customWidth="1"/>
    <col min="6662" max="6662" width="8.85546875" style="14" customWidth="1"/>
    <col min="6663" max="6663" width="11.7109375" style="14" customWidth="1"/>
    <col min="6664" max="6903" width="9.140625" style="14"/>
    <col min="6904" max="6904" width="10.28515625" style="14" customWidth="1"/>
    <col min="6905" max="6905" width="0" style="14" hidden="1" customWidth="1"/>
    <col min="6906" max="6906" width="11.42578125" style="14" customWidth="1"/>
    <col min="6907" max="6907" width="10.85546875" style="14" bestFit="1" customWidth="1"/>
    <col min="6908" max="6908" width="10" style="14" bestFit="1" customWidth="1"/>
    <col min="6909" max="6909" width="8.42578125" style="14" bestFit="1" customWidth="1"/>
    <col min="6910" max="6910" width="8.42578125" style="14" customWidth="1"/>
    <col min="6911" max="6911" width="9.28515625" style="14" customWidth="1"/>
    <col min="6912" max="6912" width="8.85546875" style="14" customWidth="1"/>
    <col min="6913" max="6913" width="9.140625" style="14" customWidth="1"/>
    <col min="6914" max="6914" width="8.5703125" style="14" customWidth="1"/>
    <col min="6915" max="6915" width="9" style="14" customWidth="1"/>
    <col min="6916" max="6916" width="7" style="14" customWidth="1"/>
    <col min="6917" max="6917" width="9.42578125" style="14" customWidth="1"/>
    <col min="6918" max="6918" width="8.85546875" style="14" customWidth="1"/>
    <col min="6919" max="6919" width="11.7109375" style="14" customWidth="1"/>
    <col min="6920" max="7159" width="9.140625" style="14"/>
    <col min="7160" max="7160" width="10.28515625" style="14" customWidth="1"/>
    <col min="7161" max="7161" width="0" style="14" hidden="1" customWidth="1"/>
    <col min="7162" max="7162" width="11.42578125" style="14" customWidth="1"/>
    <col min="7163" max="7163" width="10.85546875" style="14" bestFit="1" customWidth="1"/>
    <col min="7164" max="7164" width="10" style="14" bestFit="1" customWidth="1"/>
    <col min="7165" max="7165" width="8.42578125" style="14" bestFit="1" customWidth="1"/>
    <col min="7166" max="7166" width="8.42578125" style="14" customWidth="1"/>
    <col min="7167" max="7167" width="9.28515625" style="14" customWidth="1"/>
    <col min="7168" max="7168" width="8.85546875" style="14" customWidth="1"/>
    <col min="7169" max="7169" width="9.140625" style="14" customWidth="1"/>
    <col min="7170" max="7170" width="8.5703125" style="14" customWidth="1"/>
    <col min="7171" max="7171" width="9" style="14" customWidth="1"/>
    <col min="7172" max="7172" width="7" style="14" customWidth="1"/>
    <col min="7173" max="7173" width="9.42578125" style="14" customWidth="1"/>
    <col min="7174" max="7174" width="8.85546875" style="14" customWidth="1"/>
    <col min="7175" max="7175" width="11.7109375" style="14" customWidth="1"/>
    <col min="7176" max="7415" width="9.140625" style="14"/>
    <col min="7416" max="7416" width="10.28515625" style="14" customWidth="1"/>
    <col min="7417" max="7417" width="0" style="14" hidden="1" customWidth="1"/>
    <col min="7418" max="7418" width="11.42578125" style="14" customWidth="1"/>
    <col min="7419" max="7419" width="10.85546875" style="14" bestFit="1" customWidth="1"/>
    <col min="7420" max="7420" width="10" style="14" bestFit="1" customWidth="1"/>
    <col min="7421" max="7421" width="8.42578125" style="14" bestFit="1" customWidth="1"/>
    <col min="7422" max="7422" width="8.42578125" style="14" customWidth="1"/>
    <col min="7423" max="7423" width="9.28515625" style="14" customWidth="1"/>
    <col min="7424" max="7424" width="8.85546875" style="14" customWidth="1"/>
    <col min="7425" max="7425" width="9.140625" style="14" customWidth="1"/>
    <col min="7426" max="7426" width="8.5703125" style="14" customWidth="1"/>
    <col min="7427" max="7427" width="9" style="14" customWidth="1"/>
    <col min="7428" max="7428" width="7" style="14" customWidth="1"/>
    <col min="7429" max="7429" width="9.42578125" style="14" customWidth="1"/>
    <col min="7430" max="7430" width="8.85546875" style="14" customWidth="1"/>
    <col min="7431" max="7431" width="11.7109375" style="14" customWidth="1"/>
    <col min="7432" max="7671" width="9.140625" style="14"/>
    <col min="7672" max="7672" width="10.28515625" style="14" customWidth="1"/>
    <col min="7673" max="7673" width="0" style="14" hidden="1" customWidth="1"/>
    <col min="7674" max="7674" width="11.42578125" style="14" customWidth="1"/>
    <col min="7675" max="7675" width="10.85546875" style="14" bestFit="1" customWidth="1"/>
    <col min="7676" max="7676" width="10" style="14" bestFit="1" customWidth="1"/>
    <col min="7677" max="7677" width="8.42578125" style="14" bestFit="1" customWidth="1"/>
    <col min="7678" max="7678" width="8.42578125" style="14" customWidth="1"/>
    <col min="7679" max="7679" width="9.28515625" style="14" customWidth="1"/>
    <col min="7680" max="7680" width="8.85546875" style="14" customWidth="1"/>
    <col min="7681" max="7681" width="9.140625" style="14" customWidth="1"/>
    <col min="7682" max="7682" width="8.5703125" style="14" customWidth="1"/>
    <col min="7683" max="7683" width="9" style="14" customWidth="1"/>
    <col min="7684" max="7684" width="7" style="14" customWidth="1"/>
    <col min="7685" max="7685" width="9.42578125" style="14" customWidth="1"/>
    <col min="7686" max="7686" width="8.85546875" style="14" customWidth="1"/>
    <col min="7687" max="7687" width="11.7109375" style="14" customWidth="1"/>
    <col min="7688" max="7927" width="9.140625" style="14"/>
    <col min="7928" max="7928" width="10.28515625" style="14" customWidth="1"/>
    <col min="7929" max="7929" width="0" style="14" hidden="1" customWidth="1"/>
    <col min="7930" max="7930" width="11.42578125" style="14" customWidth="1"/>
    <col min="7931" max="7931" width="10.85546875" style="14" bestFit="1" customWidth="1"/>
    <col min="7932" max="7932" width="10" style="14" bestFit="1" customWidth="1"/>
    <col min="7933" max="7933" width="8.42578125" style="14" bestFit="1" customWidth="1"/>
    <col min="7934" max="7934" width="8.42578125" style="14" customWidth="1"/>
    <col min="7935" max="7935" width="9.28515625" style="14" customWidth="1"/>
    <col min="7936" max="7936" width="8.85546875" style="14" customWidth="1"/>
    <col min="7937" max="7937" width="9.140625" style="14" customWidth="1"/>
    <col min="7938" max="7938" width="8.5703125" style="14" customWidth="1"/>
    <col min="7939" max="7939" width="9" style="14" customWidth="1"/>
    <col min="7940" max="7940" width="7" style="14" customWidth="1"/>
    <col min="7941" max="7941" width="9.42578125" style="14" customWidth="1"/>
    <col min="7942" max="7942" width="8.85546875" style="14" customWidth="1"/>
    <col min="7943" max="7943" width="11.7109375" style="14" customWidth="1"/>
    <col min="7944" max="8183" width="9.140625" style="14"/>
    <col min="8184" max="8184" width="10.28515625" style="14" customWidth="1"/>
    <col min="8185" max="8185" width="0" style="14" hidden="1" customWidth="1"/>
    <col min="8186" max="8186" width="11.42578125" style="14" customWidth="1"/>
    <col min="8187" max="8187" width="10.85546875" style="14" bestFit="1" customWidth="1"/>
    <col min="8188" max="8188" width="10" style="14" bestFit="1" customWidth="1"/>
    <col min="8189" max="8189" width="8.42578125" style="14" bestFit="1" customWidth="1"/>
    <col min="8190" max="8190" width="8.42578125" style="14" customWidth="1"/>
    <col min="8191" max="8191" width="9.28515625" style="14" customWidth="1"/>
    <col min="8192" max="8192" width="8.85546875" style="14" customWidth="1"/>
    <col min="8193" max="8193" width="9.140625" style="14" customWidth="1"/>
    <col min="8194" max="8194" width="8.5703125" style="14" customWidth="1"/>
    <col min="8195" max="8195" width="9" style="14" customWidth="1"/>
    <col min="8196" max="8196" width="7" style="14" customWidth="1"/>
    <col min="8197" max="8197" width="9.42578125" style="14" customWidth="1"/>
    <col min="8198" max="8198" width="8.85546875" style="14" customWidth="1"/>
    <col min="8199" max="8199" width="11.7109375" style="14" customWidth="1"/>
    <col min="8200" max="8439" width="9.140625" style="14"/>
    <col min="8440" max="8440" width="10.28515625" style="14" customWidth="1"/>
    <col min="8441" max="8441" width="0" style="14" hidden="1" customWidth="1"/>
    <col min="8442" max="8442" width="11.42578125" style="14" customWidth="1"/>
    <col min="8443" max="8443" width="10.85546875" style="14" bestFit="1" customWidth="1"/>
    <col min="8444" max="8444" width="10" style="14" bestFit="1" customWidth="1"/>
    <col min="8445" max="8445" width="8.42578125" style="14" bestFit="1" customWidth="1"/>
    <col min="8446" max="8446" width="8.42578125" style="14" customWidth="1"/>
    <col min="8447" max="8447" width="9.28515625" style="14" customWidth="1"/>
    <col min="8448" max="8448" width="8.85546875" style="14" customWidth="1"/>
    <col min="8449" max="8449" width="9.140625" style="14" customWidth="1"/>
    <col min="8450" max="8450" width="8.5703125" style="14" customWidth="1"/>
    <col min="8451" max="8451" width="9" style="14" customWidth="1"/>
    <col min="8452" max="8452" width="7" style="14" customWidth="1"/>
    <col min="8453" max="8453" width="9.42578125" style="14" customWidth="1"/>
    <col min="8454" max="8454" width="8.85546875" style="14" customWidth="1"/>
    <col min="8455" max="8455" width="11.7109375" style="14" customWidth="1"/>
    <col min="8456" max="8695" width="9.140625" style="14"/>
    <col min="8696" max="8696" width="10.28515625" style="14" customWidth="1"/>
    <col min="8697" max="8697" width="0" style="14" hidden="1" customWidth="1"/>
    <col min="8698" max="8698" width="11.42578125" style="14" customWidth="1"/>
    <col min="8699" max="8699" width="10.85546875" style="14" bestFit="1" customWidth="1"/>
    <col min="8700" max="8700" width="10" style="14" bestFit="1" customWidth="1"/>
    <col min="8701" max="8701" width="8.42578125" style="14" bestFit="1" customWidth="1"/>
    <col min="8702" max="8702" width="8.42578125" style="14" customWidth="1"/>
    <col min="8703" max="8703" width="9.28515625" style="14" customWidth="1"/>
    <col min="8704" max="8704" width="8.85546875" style="14" customWidth="1"/>
    <col min="8705" max="8705" width="9.140625" style="14" customWidth="1"/>
    <col min="8706" max="8706" width="8.5703125" style="14" customWidth="1"/>
    <col min="8707" max="8707" width="9" style="14" customWidth="1"/>
    <col min="8708" max="8708" width="7" style="14" customWidth="1"/>
    <col min="8709" max="8709" width="9.42578125" style="14" customWidth="1"/>
    <col min="8710" max="8710" width="8.85546875" style="14" customWidth="1"/>
    <col min="8711" max="8711" width="11.7109375" style="14" customWidth="1"/>
    <col min="8712" max="8951" width="9.140625" style="14"/>
    <col min="8952" max="8952" width="10.28515625" style="14" customWidth="1"/>
    <col min="8953" max="8953" width="0" style="14" hidden="1" customWidth="1"/>
    <col min="8954" max="8954" width="11.42578125" style="14" customWidth="1"/>
    <col min="8955" max="8955" width="10.85546875" style="14" bestFit="1" customWidth="1"/>
    <col min="8956" max="8956" width="10" style="14" bestFit="1" customWidth="1"/>
    <col min="8957" max="8957" width="8.42578125" style="14" bestFit="1" customWidth="1"/>
    <col min="8958" max="8958" width="8.42578125" style="14" customWidth="1"/>
    <col min="8959" max="8959" width="9.28515625" style="14" customWidth="1"/>
    <col min="8960" max="8960" width="8.85546875" style="14" customWidth="1"/>
    <col min="8961" max="8961" width="9.140625" style="14" customWidth="1"/>
    <col min="8962" max="8962" width="8.5703125" style="14" customWidth="1"/>
    <col min="8963" max="8963" width="9" style="14" customWidth="1"/>
    <col min="8964" max="8964" width="7" style="14" customWidth="1"/>
    <col min="8965" max="8965" width="9.42578125" style="14" customWidth="1"/>
    <col min="8966" max="8966" width="8.85546875" style="14" customWidth="1"/>
    <col min="8967" max="8967" width="11.7109375" style="14" customWidth="1"/>
    <col min="8968" max="9207" width="9.140625" style="14"/>
    <col min="9208" max="9208" width="10.28515625" style="14" customWidth="1"/>
    <col min="9209" max="9209" width="0" style="14" hidden="1" customWidth="1"/>
    <col min="9210" max="9210" width="11.42578125" style="14" customWidth="1"/>
    <col min="9211" max="9211" width="10.85546875" style="14" bestFit="1" customWidth="1"/>
    <col min="9212" max="9212" width="10" style="14" bestFit="1" customWidth="1"/>
    <col min="9213" max="9213" width="8.42578125" style="14" bestFit="1" customWidth="1"/>
    <col min="9214" max="9214" width="8.42578125" style="14" customWidth="1"/>
    <col min="9215" max="9215" width="9.28515625" style="14" customWidth="1"/>
    <col min="9216" max="9216" width="8.85546875" style="14" customWidth="1"/>
    <col min="9217" max="9217" width="9.140625" style="14" customWidth="1"/>
    <col min="9218" max="9218" width="8.5703125" style="14" customWidth="1"/>
    <col min="9219" max="9219" width="9" style="14" customWidth="1"/>
    <col min="9220" max="9220" width="7" style="14" customWidth="1"/>
    <col min="9221" max="9221" width="9.42578125" style="14" customWidth="1"/>
    <col min="9222" max="9222" width="8.85546875" style="14" customWidth="1"/>
    <col min="9223" max="9223" width="11.7109375" style="14" customWidth="1"/>
    <col min="9224" max="9463" width="9.140625" style="14"/>
    <col min="9464" max="9464" width="10.28515625" style="14" customWidth="1"/>
    <col min="9465" max="9465" width="0" style="14" hidden="1" customWidth="1"/>
    <col min="9466" max="9466" width="11.42578125" style="14" customWidth="1"/>
    <col min="9467" max="9467" width="10.85546875" style="14" bestFit="1" customWidth="1"/>
    <col min="9468" max="9468" width="10" style="14" bestFit="1" customWidth="1"/>
    <col min="9469" max="9469" width="8.42578125" style="14" bestFit="1" customWidth="1"/>
    <col min="9470" max="9470" width="8.42578125" style="14" customWidth="1"/>
    <col min="9471" max="9471" width="9.28515625" style="14" customWidth="1"/>
    <col min="9472" max="9472" width="8.85546875" style="14" customWidth="1"/>
    <col min="9473" max="9473" width="9.140625" style="14" customWidth="1"/>
    <col min="9474" max="9474" width="8.5703125" style="14" customWidth="1"/>
    <col min="9475" max="9475" width="9" style="14" customWidth="1"/>
    <col min="9476" max="9476" width="7" style="14" customWidth="1"/>
    <col min="9477" max="9477" width="9.42578125" style="14" customWidth="1"/>
    <col min="9478" max="9478" width="8.85546875" style="14" customWidth="1"/>
    <col min="9479" max="9479" width="11.7109375" style="14" customWidth="1"/>
    <col min="9480" max="9719" width="9.140625" style="14"/>
    <col min="9720" max="9720" width="10.28515625" style="14" customWidth="1"/>
    <col min="9721" max="9721" width="0" style="14" hidden="1" customWidth="1"/>
    <col min="9722" max="9722" width="11.42578125" style="14" customWidth="1"/>
    <col min="9723" max="9723" width="10.85546875" style="14" bestFit="1" customWidth="1"/>
    <col min="9724" max="9724" width="10" style="14" bestFit="1" customWidth="1"/>
    <col min="9725" max="9725" width="8.42578125" style="14" bestFit="1" customWidth="1"/>
    <col min="9726" max="9726" width="8.42578125" style="14" customWidth="1"/>
    <col min="9727" max="9727" width="9.28515625" style="14" customWidth="1"/>
    <col min="9728" max="9728" width="8.85546875" style="14" customWidth="1"/>
    <col min="9729" max="9729" width="9.140625" style="14" customWidth="1"/>
    <col min="9730" max="9730" width="8.5703125" style="14" customWidth="1"/>
    <col min="9731" max="9731" width="9" style="14" customWidth="1"/>
    <col min="9732" max="9732" width="7" style="14" customWidth="1"/>
    <col min="9733" max="9733" width="9.42578125" style="14" customWidth="1"/>
    <col min="9734" max="9734" width="8.85546875" style="14" customWidth="1"/>
    <col min="9735" max="9735" width="11.7109375" style="14" customWidth="1"/>
    <col min="9736" max="9975" width="9.140625" style="14"/>
    <col min="9976" max="9976" width="10.28515625" style="14" customWidth="1"/>
    <col min="9977" max="9977" width="0" style="14" hidden="1" customWidth="1"/>
    <col min="9978" max="9978" width="11.42578125" style="14" customWidth="1"/>
    <col min="9979" max="9979" width="10.85546875" style="14" bestFit="1" customWidth="1"/>
    <col min="9980" max="9980" width="10" style="14" bestFit="1" customWidth="1"/>
    <col min="9981" max="9981" width="8.42578125" style="14" bestFit="1" customWidth="1"/>
    <col min="9982" max="9982" width="8.42578125" style="14" customWidth="1"/>
    <col min="9983" max="9983" width="9.28515625" style="14" customWidth="1"/>
    <col min="9984" max="9984" width="8.85546875" style="14" customWidth="1"/>
    <col min="9985" max="9985" width="9.140625" style="14" customWidth="1"/>
    <col min="9986" max="9986" width="8.5703125" style="14" customWidth="1"/>
    <col min="9987" max="9987" width="9" style="14" customWidth="1"/>
    <col min="9988" max="9988" width="7" style="14" customWidth="1"/>
    <col min="9989" max="9989" width="9.42578125" style="14" customWidth="1"/>
    <col min="9990" max="9990" width="8.85546875" style="14" customWidth="1"/>
    <col min="9991" max="9991" width="11.7109375" style="14" customWidth="1"/>
    <col min="9992" max="10231" width="9.140625" style="14"/>
    <col min="10232" max="10232" width="10.28515625" style="14" customWidth="1"/>
    <col min="10233" max="10233" width="0" style="14" hidden="1" customWidth="1"/>
    <col min="10234" max="10234" width="11.42578125" style="14" customWidth="1"/>
    <col min="10235" max="10235" width="10.85546875" style="14" bestFit="1" customWidth="1"/>
    <col min="10236" max="10236" width="10" style="14" bestFit="1" customWidth="1"/>
    <col min="10237" max="10237" width="8.42578125" style="14" bestFit="1" customWidth="1"/>
    <col min="10238" max="10238" width="8.42578125" style="14" customWidth="1"/>
    <col min="10239" max="10239" width="9.28515625" style="14" customWidth="1"/>
    <col min="10240" max="10240" width="8.85546875" style="14" customWidth="1"/>
    <col min="10241" max="10241" width="9.140625" style="14" customWidth="1"/>
    <col min="10242" max="10242" width="8.5703125" style="14" customWidth="1"/>
    <col min="10243" max="10243" width="9" style="14" customWidth="1"/>
    <col min="10244" max="10244" width="7" style="14" customWidth="1"/>
    <col min="10245" max="10245" width="9.42578125" style="14" customWidth="1"/>
    <col min="10246" max="10246" width="8.85546875" style="14" customWidth="1"/>
    <col min="10247" max="10247" width="11.7109375" style="14" customWidth="1"/>
    <col min="10248" max="10487" width="9.140625" style="14"/>
    <col min="10488" max="10488" width="10.28515625" style="14" customWidth="1"/>
    <col min="10489" max="10489" width="0" style="14" hidden="1" customWidth="1"/>
    <col min="10490" max="10490" width="11.42578125" style="14" customWidth="1"/>
    <col min="10491" max="10491" width="10.85546875" style="14" bestFit="1" customWidth="1"/>
    <col min="10492" max="10492" width="10" style="14" bestFit="1" customWidth="1"/>
    <col min="10493" max="10493" width="8.42578125" style="14" bestFit="1" customWidth="1"/>
    <col min="10494" max="10494" width="8.42578125" style="14" customWidth="1"/>
    <col min="10495" max="10495" width="9.28515625" style="14" customWidth="1"/>
    <col min="10496" max="10496" width="8.85546875" style="14" customWidth="1"/>
    <col min="10497" max="10497" width="9.140625" style="14" customWidth="1"/>
    <col min="10498" max="10498" width="8.5703125" style="14" customWidth="1"/>
    <col min="10499" max="10499" width="9" style="14" customWidth="1"/>
    <col min="10500" max="10500" width="7" style="14" customWidth="1"/>
    <col min="10501" max="10501" width="9.42578125" style="14" customWidth="1"/>
    <col min="10502" max="10502" width="8.85546875" style="14" customWidth="1"/>
    <col min="10503" max="10503" width="11.7109375" style="14" customWidth="1"/>
    <col min="10504" max="10743" width="9.140625" style="14"/>
    <col min="10744" max="10744" width="10.28515625" style="14" customWidth="1"/>
    <col min="10745" max="10745" width="0" style="14" hidden="1" customWidth="1"/>
    <col min="10746" max="10746" width="11.42578125" style="14" customWidth="1"/>
    <col min="10747" max="10747" width="10.85546875" style="14" bestFit="1" customWidth="1"/>
    <col min="10748" max="10748" width="10" style="14" bestFit="1" customWidth="1"/>
    <col min="10749" max="10749" width="8.42578125" style="14" bestFit="1" customWidth="1"/>
    <col min="10750" max="10750" width="8.42578125" style="14" customWidth="1"/>
    <col min="10751" max="10751" width="9.28515625" style="14" customWidth="1"/>
    <col min="10752" max="10752" width="8.85546875" style="14" customWidth="1"/>
    <col min="10753" max="10753" width="9.140625" style="14" customWidth="1"/>
    <col min="10754" max="10754" width="8.5703125" style="14" customWidth="1"/>
    <col min="10755" max="10755" width="9" style="14" customWidth="1"/>
    <col min="10756" max="10756" width="7" style="14" customWidth="1"/>
    <col min="10757" max="10757" width="9.42578125" style="14" customWidth="1"/>
    <col min="10758" max="10758" width="8.85546875" style="14" customWidth="1"/>
    <col min="10759" max="10759" width="11.7109375" style="14" customWidth="1"/>
    <col min="10760" max="10999" width="9.140625" style="14"/>
    <col min="11000" max="11000" width="10.28515625" style="14" customWidth="1"/>
    <col min="11001" max="11001" width="0" style="14" hidden="1" customWidth="1"/>
    <col min="11002" max="11002" width="11.42578125" style="14" customWidth="1"/>
    <col min="11003" max="11003" width="10.85546875" style="14" bestFit="1" customWidth="1"/>
    <col min="11004" max="11004" width="10" style="14" bestFit="1" customWidth="1"/>
    <col min="11005" max="11005" width="8.42578125" style="14" bestFit="1" customWidth="1"/>
    <col min="11006" max="11006" width="8.42578125" style="14" customWidth="1"/>
    <col min="11007" max="11007" width="9.28515625" style="14" customWidth="1"/>
    <col min="11008" max="11008" width="8.85546875" style="14" customWidth="1"/>
    <col min="11009" max="11009" width="9.140625" style="14" customWidth="1"/>
    <col min="11010" max="11010" width="8.5703125" style="14" customWidth="1"/>
    <col min="11011" max="11011" width="9" style="14" customWidth="1"/>
    <col min="11012" max="11012" width="7" style="14" customWidth="1"/>
    <col min="11013" max="11013" width="9.42578125" style="14" customWidth="1"/>
    <col min="11014" max="11014" width="8.85546875" style="14" customWidth="1"/>
    <col min="11015" max="11015" width="11.7109375" style="14" customWidth="1"/>
    <col min="11016" max="11255" width="9.140625" style="14"/>
    <col min="11256" max="11256" width="10.28515625" style="14" customWidth="1"/>
    <col min="11257" max="11257" width="0" style="14" hidden="1" customWidth="1"/>
    <col min="11258" max="11258" width="11.42578125" style="14" customWidth="1"/>
    <col min="11259" max="11259" width="10.85546875" style="14" bestFit="1" customWidth="1"/>
    <col min="11260" max="11260" width="10" style="14" bestFit="1" customWidth="1"/>
    <col min="11261" max="11261" width="8.42578125" style="14" bestFit="1" customWidth="1"/>
    <col min="11262" max="11262" width="8.42578125" style="14" customWidth="1"/>
    <col min="11263" max="11263" width="9.28515625" style="14" customWidth="1"/>
    <col min="11264" max="11264" width="8.85546875" style="14" customWidth="1"/>
    <col min="11265" max="11265" width="9.140625" style="14" customWidth="1"/>
    <col min="11266" max="11266" width="8.5703125" style="14" customWidth="1"/>
    <col min="11267" max="11267" width="9" style="14" customWidth="1"/>
    <col min="11268" max="11268" width="7" style="14" customWidth="1"/>
    <col min="11269" max="11269" width="9.42578125" style="14" customWidth="1"/>
    <col min="11270" max="11270" width="8.85546875" style="14" customWidth="1"/>
    <col min="11271" max="11271" width="11.7109375" style="14" customWidth="1"/>
    <col min="11272" max="11511" width="9.140625" style="14"/>
    <col min="11512" max="11512" width="10.28515625" style="14" customWidth="1"/>
    <col min="11513" max="11513" width="0" style="14" hidden="1" customWidth="1"/>
    <col min="11514" max="11514" width="11.42578125" style="14" customWidth="1"/>
    <col min="11515" max="11515" width="10.85546875" style="14" bestFit="1" customWidth="1"/>
    <col min="11516" max="11516" width="10" style="14" bestFit="1" customWidth="1"/>
    <col min="11517" max="11517" width="8.42578125" style="14" bestFit="1" customWidth="1"/>
    <col min="11518" max="11518" width="8.42578125" style="14" customWidth="1"/>
    <col min="11519" max="11519" width="9.28515625" style="14" customWidth="1"/>
    <col min="11520" max="11520" width="8.85546875" style="14" customWidth="1"/>
    <col min="11521" max="11521" width="9.140625" style="14" customWidth="1"/>
    <col min="11522" max="11522" width="8.5703125" style="14" customWidth="1"/>
    <col min="11523" max="11523" width="9" style="14" customWidth="1"/>
    <col min="11524" max="11524" width="7" style="14" customWidth="1"/>
    <col min="11525" max="11525" width="9.42578125" style="14" customWidth="1"/>
    <col min="11526" max="11526" width="8.85546875" style="14" customWidth="1"/>
    <col min="11527" max="11527" width="11.7109375" style="14" customWidth="1"/>
    <col min="11528" max="11767" width="9.140625" style="14"/>
    <col min="11768" max="11768" width="10.28515625" style="14" customWidth="1"/>
    <col min="11769" max="11769" width="0" style="14" hidden="1" customWidth="1"/>
    <col min="11770" max="11770" width="11.42578125" style="14" customWidth="1"/>
    <col min="11771" max="11771" width="10.85546875" style="14" bestFit="1" customWidth="1"/>
    <col min="11772" max="11772" width="10" style="14" bestFit="1" customWidth="1"/>
    <col min="11773" max="11773" width="8.42578125" style="14" bestFit="1" customWidth="1"/>
    <col min="11774" max="11774" width="8.42578125" style="14" customWidth="1"/>
    <col min="11775" max="11775" width="9.28515625" style="14" customWidth="1"/>
    <col min="11776" max="11776" width="8.85546875" style="14" customWidth="1"/>
    <col min="11777" max="11777" width="9.140625" style="14" customWidth="1"/>
    <col min="11778" max="11778" width="8.5703125" style="14" customWidth="1"/>
    <col min="11779" max="11779" width="9" style="14" customWidth="1"/>
    <col min="11780" max="11780" width="7" style="14" customWidth="1"/>
    <col min="11781" max="11781" width="9.42578125" style="14" customWidth="1"/>
    <col min="11782" max="11782" width="8.85546875" style="14" customWidth="1"/>
    <col min="11783" max="11783" width="11.7109375" style="14" customWidth="1"/>
    <col min="11784" max="12023" width="9.140625" style="14"/>
    <col min="12024" max="12024" width="10.28515625" style="14" customWidth="1"/>
    <col min="12025" max="12025" width="0" style="14" hidden="1" customWidth="1"/>
    <col min="12026" max="12026" width="11.42578125" style="14" customWidth="1"/>
    <col min="12027" max="12027" width="10.85546875" style="14" bestFit="1" customWidth="1"/>
    <col min="12028" max="12028" width="10" style="14" bestFit="1" customWidth="1"/>
    <col min="12029" max="12029" width="8.42578125" style="14" bestFit="1" customWidth="1"/>
    <col min="12030" max="12030" width="8.42578125" style="14" customWidth="1"/>
    <col min="12031" max="12031" width="9.28515625" style="14" customWidth="1"/>
    <col min="12032" max="12032" width="8.85546875" style="14" customWidth="1"/>
    <col min="12033" max="12033" width="9.140625" style="14" customWidth="1"/>
    <col min="12034" max="12034" width="8.5703125" style="14" customWidth="1"/>
    <col min="12035" max="12035" width="9" style="14" customWidth="1"/>
    <col min="12036" max="12036" width="7" style="14" customWidth="1"/>
    <col min="12037" max="12037" width="9.42578125" style="14" customWidth="1"/>
    <col min="12038" max="12038" width="8.85546875" style="14" customWidth="1"/>
    <col min="12039" max="12039" width="11.7109375" style="14" customWidth="1"/>
    <col min="12040" max="12279" width="9.140625" style="14"/>
    <col min="12280" max="12280" width="10.28515625" style="14" customWidth="1"/>
    <col min="12281" max="12281" width="0" style="14" hidden="1" customWidth="1"/>
    <col min="12282" max="12282" width="11.42578125" style="14" customWidth="1"/>
    <col min="12283" max="12283" width="10.85546875" style="14" bestFit="1" customWidth="1"/>
    <col min="12284" max="12284" width="10" style="14" bestFit="1" customWidth="1"/>
    <col min="12285" max="12285" width="8.42578125" style="14" bestFit="1" customWidth="1"/>
    <col min="12286" max="12286" width="8.42578125" style="14" customWidth="1"/>
    <col min="12287" max="12287" width="9.28515625" style="14" customWidth="1"/>
    <col min="12288" max="12288" width="8.85546875" style="14" customWidth="1"/>
    <col min="12289" max="12289" width="9.140625" style="14" customWidth="1"/>
    <col min="12290" max="12290" width="8.5703125" style="14" customWidth="1"/>
    <col min="12291" max="12291" width="9" style="14" customWidth="1"/>
    <col min="12292" max="12292" width="7" style="14" customWidth="1"/>
    <col min="12293" max="12293" width="9.42578125" style="14" customWidth="1"/>
    <col min="12294" max="12294" width="8.85546875" style="14" customWidth="1"/>
    <col min="12295" max="12295" width="11.7109375" style="14" customWidth="1"/>
    <col min="12296" max="12535" width="9.140625" style="14"/>
    <col min="12536" max="12536" width="10.28515625" style="14" customWidth="1"/>
    <col min="12537" max="12537" width="0" style="14" hidden="1" customWidth="1"/>
    <col min="12538" max="12538" width="11.42578125" style="14" customWidth="1"/>
    <col min="12539" max="12539" width="10.85546875" style="14" bestFit="1" customWidth="1"/>
    <col min="12540" max="12540" width="10" style="14" bestFit="1" customWidth="1"/>
    <col min="12541" max="12541" width="8.42578125" style="14" bestFit="1" customWidth="1"/>
    <col min="12542" max="12542" width="8.42578125" style="14" customWidth="1"/>
    <col min="12543" max="12543" width="9.28515625" style="14" customWidth="1"/>
    <col min="12544" max="12544" width="8.85546875" style="14" customWidth="1"/>
    <col min="12545" max="12545" width="9.140625" style="14" customWidth="1"/>
    <col min="12546" max="12546" width="8.5703125" style="14" customWidth="1"/>
    <col min="12547" max="12547" width="9" style="14" customWidth="1"/>
    <col min="12548" max="12548" width="7" style="14" customWidth="1"/>
    <col min="12549" max="12549" width="9.42578125" style="14" customWidth="1"/>
    <col min="12550" max="12550" width="8.85546875" style="14" customWidth="1"/>
    <col min="12551" max="12551" width="11.7109375" style="14" customWidth="1"/>
    <col min="12552" max="12791" width="9.140625" style="14"/>
    <col min="12792" max="12792" width="10.28515625" style="14" customWidth="1"/>
    <col min="12793" max="12793" width="0" style="14" hidden="1" customWidth="1"/>
    <col min="12794" max="12794" width="11.42578125" style="14" customWidth="1"/>
    <col min="12795" max="12795" width="10.85546875" style="14" bestFit="1" customWidth="1"/>
    <col min="12796" max="12796" width="10" style="14" bestFit="1" customWidth="1"/>
    <col min="12797" max="12797" width="8.42578125" style="14" bestFit="1" customWidth="1"/>
    <col min="12798" max="12798" width="8.42578125" style="14" customWidth="1"/>
    <col min="12799" max="12799" width="9.28515625" style="14" customWidth="1"/>
    <col min="12800" max="12800" width="8.85546875" style="14" customWidth="1"/>
    <col min="12801" max="12801" width="9.140625" style="14" customWidth="1"/>
    <col min="12802" max="12802" width="8.5703125" style="14" customWidth="1"/>
    <col min="12803" max="12803" width="9" style="14" customWidth="1"/>
    <col min="12804" max="12804" width="7" style="14" customWidth="1"/>
    <col min="12805" max="12805" width="9.42578125" style="14" customWidth="1"/>
    <col min="12806" max="12806" width="8.85546875" style="14" customWidth="1"/>
    <col min="12807" max="12807" width="11.7109375" style="14" customWidth="1"/>
    <col min="12808" max="13047" width="9.140625" style="14"/>
    <col min="13048" max="13048" width="10.28515625" style="14" customWidth="1"/>
    <col min="13049" max="13049" width="0" style="14" hidden="1" customWidth="1"/>
    <col min="13050" max="13050" width="11.42578125" style="14" customWidth="1"/>
    <col min="13051" max="13051" width="10.85546875" style="14" bestFit="1" customWidth="1"/>
    <col min="13052" max="13052" width="10" style="14" bestFit="1" customWidth="1"/>
    <col min="13053" max="13053" width="8.42578125" style="14" bestFit="1" customWidth="1"/>
    <col min="13054" max="13054" width="8.42578125" style="14" customWidth="1"/>
    <col min="13055" max="13055" width="9.28515625" style="14" customWidth="1"/>
    <col min="13056" max="13056" width="8.85546875" style="14" customWidth="1"/>
    <col min="13057" max="13057" width="9.140625" style="14" customWidth="1"/>
    <col min="13058" max="13058" width="8.5703125" style="14" customWidth="1"/>
    <col min="13059" max="13059" width="9" style="14" customWidth="1"/>
    <col min="13060" max="13060" width="7" style="14" customWidth="1"/>
    <col min="13061" max="13061" width="9.42578125" style="14" customWidth="1"/>
    <col min="13062" max="13062" width="8.85546875" style="14" customWidth="1"/>
    <col min="13063" max="13063" width="11.7109375" style="14" customWidth="1"/>
    <col min="13064" max="13303" width="9.140625" style="14"/>
    <col min="13304" max="13304" width="10.28515625" style="14" customWidth="1"/>
    <col min="13305" max="13305" width="0" style="14" hidden="1" customWidth="1"/>
    <col min="13306" max="13306" width="11.42578125" style="14" customWidth="1"/>
    <col min="13307" max="13307" width="10.85546875" style="14" bestFit="1" customWidth="1"/>
    <col min="13308" max="13308" width="10" style="14" bestFit="1" customWidth="1"/>
    <col min="13309" max="13309" width="8.42578125" style="14" bestFit="1" customWidth="1"/>
    <col min="13310" max="13310" width="8.42578125" style="14" customWidth="1"/>
    <col min="13311" max="13311" width="9.28515625" style="14" customWidth="1"/>
    <col min="13312" max="13312" width="8.85546875" style="14" customWidth="1"/>
    <col min="13313" max="13313" width="9.140625" style="14" customWidth="1"/>
    <col min="13314" max="13314" width="8.5703125" style="14" customWidth="1"/>
    <col min="13315" max="13315" width="9" style="14" customWidth="1"/>
    <col min="13316" max="13316" width="7" style="14" customWidth="1"/>
    <col min="13317" max="13317" width="9.42578125" style="14" customWidth="1"/>
    <col min="13318" max="13318" width="8.85546875" style="14" customWidth="1"/>
    <col min="13319" max="13319" width="11.7109375" style="14" customWidth="1"/>
    <col min="13320" max="13559" width="9.140625" style="14"/>
    <col min="13560" max="13560" width="10.28515625" style="14" customWidth="1"/>
    <col min="13561" max="13561" width="0" style="14" hidden="1" customWidth="1"/>
    <col min="13562" max="13562" width="11.42578125" style="14" customWidth="1"/>
    <col min="13563" max="13563" width="10.85546875" style="14" bestFit="1" customWidth="1"/>
    <col min="13564" max="13564" width="10" style="14" bestFit="1" customWidth="1"/>
    <col min="13565" max="13565" width="8.42578125" style="14" bestFit="1" customWidth="1"/>
    <col min="13566" max="13566" width="8.42578125" style="14" customWidth="1"/>
    <col min="13567" max="13567" width="9.28515625" style="14" customWidth="1"/>
    <col min="13568" max="13568" width="8.85546875" style="14" customWidth="1"/>
    <col min="13569" max="13569" width="9.140625" style="14" customWidth="1"/>
    <col min="13570" max="13570" width="8.5703125" style="14" customWidth="1"/>
    <col min="13571" max="13571" width="9" style="14" customWidth="1"/>
    <col min="13572" max="13572" width="7" style="14" customWidth="1"/>
    <col min="13573" max="13573" width="9.42578125" style="14" customWidth="1"/>
    <col min="13574" max="13574" width="8.85546875" style="14" customWidth="1"/>
    <col min="13575" max="13575" width="11.7109375" style="14" customWidth="1"/>
    <col min="13576" max="13815" width="9.140625" style="14"/>
    <col min="13816" max="13816" width="10.28515625" style="14" customWidth="1"/>
    <col min="13817" max="13817" width="0" style="14" hidden="1" customWidth="1"/>
    <col min="13818" max="13818" width="11.42578125" style="14" customWidth="1"/>
    <col min="13819" max="13819" width="10.85546875" style="14" bestFit="1" customWidth="1"/>
    <col min="13820" max="13820" width="10" style="14" bestFit="1" customWidth="1"/>
    <col min="13821" max="13821" width="8.42578125" style="14" bestFit="1" customWidth="1"/>
    <col min="13822" max="13822" width="8.42578125" style="14" customWidth="1"/>
    <col min="13823" max="13823" width="9.28515625" style="14" customWidth="1"/>
    <col min="13824" max="13824" width="8.85546875" style="14" customWidth="1"/>
    <col min="13825" max="13825" width="9.140625" style="14" customWidth="1"/>
    <col min="13826" max="13826" width="8.5703125" style="14" customWidth="1"/>
    <col min="13827" max="13827" width="9" style="14" customWidth="1"/>
    <col min="13828" max="13828" width="7" style="14" customWidth="1"/>
    <col min="13829" max="13829" width="9.42578125" style="14" customWidth="1"/>
    <col min="13830" max="13830" width="8.85546875" style="14" customWidth="1"/>
    <col min="13831" max="13831" width="11.7109375" style="14" customWidth="1"/>
    <col min="13832" max="14071" width="9.140625" style="14"/>
    <col min="14072" max="14072" width="10.28515625" style="14" customWidth="1"/>
    <col min="14073" max="14073" width="0" style="14" hidden="1" customWidth="1"/>
    <col min="14074" max="14074" width="11.42578125" style="14" customWidth="1"/>
    <col min="14075" max="14075" width="10.85546875" style="14" bestFit="1" customWidth="1"/>
    <col min="14076" max="14076" width="10" style="14" bestFit="1" customWidth="1"/>
    <col min="14077" max="14077" width="8.42578125" style="14" bestFit="1" customWidth="1"/>
    <col min="14078" max="14078" width="8.42578125" style="14" customWidth="1"/>
    <col min="14079" max="14079" width="9.28515625" style="14" customWidth="1"/>
    <col min="14080" max="14080" width="8.85546875" style="14" customWidth="1"/>
    <col min="14081" max="14081" width="9.140625" style="14" customWidth="1"/>
    <col min="14082" max="14082" width="8.5703125" style="14" customWidth="1"/>
    <col min="14083" max="14083" width="9" style="14" customWidth="1"/>
    <col min="14084" max="14084" width="7" style="14" customWidth="1"/>
    <col min="14085" max="14085" width="9.42578125" style="14" customWidth="1"/>
    <col min="14086" max="14086" width="8.85546875" style="14" customWidth="1"/>
    <col min="14087" max="14087" width="11.7109375" style="14" customWidth="1"/>
    <col min="14088" max="14327" width="9.140625" style="14"/>
    <col min="14328" max="14328" width="10.28515625" style="14" customWidth="1"/>
    <col min="14329" max="14329" width="0" style="14" hidden="1" customWidth="1"/>
    <col min="14330" max="14330" width="11.42578125" style="14" customWidth="1"/>
    <col min="14331" max="14331" width="10.85546875" style="14" bestFit="1" customWidth="1"/>
    <col min="14332" max="14332" width="10" style="14" bestFit="1" customWidth="1"/>
    <col min="14333" max="14333" width="8.42578125" style="14" bestFit="1" customWidth="1"/>
    <col min="14334" max="14334" width="8.42578125" style="14" customWidth="1"/>
    <col min="14335" max="14335" width="9.28515625" style="14" customWidth="1"/>
    <col min="14336" max="14336" width="8.85546875" style="14" customWidth="1"/>
    <col min="14337" max="14337" width="9.140625" style="14" customWidth="1"/>
    <col min="14338" max="14338" width="8.5703125" style="14" customWidth="1"/>
    <col min="14339" max="14339" width="9" style="14" customWidth="1"/>
    <col min="14340" max="14340" width="7" style="14" customWidth="1"/>
    <col min="14341" max="14341" width="9.42578125" style="14" customWidth="1"/>
    <col min="14342" max="14342" width="8.85546875" style="14" customWidth="1"/>
    <col min="14343" max="14343" width="11.7109375" style="14" customWidth="1"/>
    <col min="14344" max="14583" width="9.140625" style="14"/>
    <col min="14584" max="14584" width="10.28515625" style="14" customWidth="1"/>
    <col min="14585" max="14585" width="0" style="14" hidden="1" customWidth="1"/>
    <col min="14586" max="14586" width="11.42578125" style="14" customWidth="1"/>
    <col min="14587" max="14587" width="10.85546875" style="14" bestFit="1" customWidth="1"/>
    <col min="14588" max="14588" width="10" style="14" bestFit="1" customWidth="1"/>
    <col min="14589" max="14589" width="8.42578125" style="14" bestFit="1" customWidth="1"/>
    <col min="14590" max="14590" width="8.42578125" style="14" customWidth="1"/>
    <col min="14591" max="14591" width="9.28515625" style="14" customWidth="1"/>
    <col min="14592" max="14592" width="8.85546875" style="14" customWidth="1"/>
    <col min="14593" max="14593" width="9.140625" style="14" customWidth="1"/>
    <col min="14594" max="14594" width="8.5703125" style="14" customWidth="1"/>
    <col min="14595" max="14595" width="9" style="14" customWidth="1"/>
    <col min="14596" max="14596" width="7" style="14" customWidth="1"/>
    <col min="14597" max="14597" width="9.42578125" style="14" customWidth="1"/>
    <col min="14598" max="14598" width="8.85546875" style="14" customWidth="1"/>
    <col min="14599" max="14599" width="11.7109375" style="14" customWidth="1"/>
    <col min="14600" max="14839" width="9.140625" style="14"/>
    <col min="14840" max="14840" width="10.28515625" style="14" customWidth="1"/>
    <col min="14841" max="14841" width="0" style="14" hidden="1" customWidth="1"/>
    <col min="14842" max="14842" width="11.42578125" style="14" customWidth="1"/>
    <col min="14843" max="14843" width="10.85546875" style="14" bestFit="1" customWidth="1"/>
    <col min="14844" max="14844" width="10" style="14" bestFit="1" customWidth="1"/>
    <col min="14845" max="14845" width="8.42578125" style="14" bestFit="1" customWidth="1"/>
    <col min="14846" max="14846" width="8.42578125" style="14" customWidth="1"/>
    <col min="14847" max="14847" width="9.28515625" style="14" customWidth="1"/>
    <col min="14848" max="14848" width="8.85546875" style="14" customWidth="1"/>
    <col min="14849" max="14849" width="9.140625" style="14" customWidth="1"/>
    <col min="14850" max="14850" width="8.5703125" style="14" customWidth="1"/>
    <col min="14851" max="14851" width="9" style="14" customWidth="1"/>
    <col min="14852" max="14852" width="7" style="14" customWidth="1"/>
    <col min="14853" max="14853" width="9.42578125" style="14" customWidth="1"/>
    <col min="14854" max="14854" width="8.85546875" style="14" customWidth="1"/>
    <col min="14855" max="14855" width="11.7109375" style="14" customWidth="1"/>
    <col min="14856" max="15095" width="9.140625" style="14"/>
    <col min="15096" max="15096" width="10.28515625" style="14" customWidth="1"/>
    <col min="15097" max="15097" width="0" style="14" hidden="1" customWidth="1"/>
    <col min="15098" max="15098" width="11.42578125" style="14" customWidth="1"/>
    <col min="15099" max="15099" width="10.85546875" style="14" bestFit="1" customWidth="1"/>
    <col min="15100" max="15100" width="10" style="14" bestFit="1" customWidth="1"/>
    <col min="15101" max="15101" width="8.42578125" style="14" bestFit="1" customWidth="1"/>
    <col min="15102" max="15102" width="8.42578125" style="14" customWidth="1"/>
    <col min="15103" max="15103" width="9.28515625" style="14" customWidth="1"/>
    <col min="15104" max="15104" width="8.85546875" style="14" customWidth="1"/>
    <col min="15105" max="15105" width="9.140625" style="14" customWidth="1"/>
    <col min="15106" max="15106" width="8.5703125" style="14" customWidth="1"/>
    <col min="15107" max="15107" width="9" style="14" customWidth="1"/>
    <col min="15108" max="15108" width="7" style="14" customWidth="1"/>
    <col min="15109" max="15109" width="9.42578125" style="14" customWidth="1"/>
    <col min="15110" max="15110" width="8.85546875" style="14" customWidth="1"/>
    <col min="15111" max="15111" width="11.7109375" style="14" customWidth="1"/>
    <col min="15112" max="15351" width="9.140625" style="14"/>
    <col min="15352" max="15352" width="10.28515625" style="14" customWidth="1"/>
    <col min="15353" max="15353" width="0" style="14" hidden="1" customWidth="1"/>
    <col min="15354" max="15354" width="11.42578125" style="14" customWidth="1"/>
    <col min="15355" max="15355" width="10.85546875" style="14" bestFit="1" customWidth="1"/>
    <col min="15356" max="15356" width="10" style="14" bestFit="1" customWidth="1"/>
    <col min="15357" max="15357" width="8.42578125" style="14" bestFit="1" customWidth="1"/>
    <col min="15358" max="15358" width="8.42578125" style="14" customWidth="1"/>
    <col min="15359" max="15359" width="9.28515625" style="14" customWidth="1"/>
    <col min="15360" max="15360" width="8.85546875" style="14" customWidth="1"/>
    <col min="15361" max="15361" width="9.140625" style="14" customWidth="1"/>
    <col min="15362" max="15362" width="8.5703125" style="14" customWidth="1"/>
    <col min="15363" max="15363" width="9" style="14" customWidth="1"/>
    <col min="15364" max="15364" width="7" style="14" customWidth="1"/>
    <col min="15365" max="15365" width="9.42578125" style="14" customWidth="1"/>
    <col min="15366" max="15366" width="8.85546875" style="14" customWidth="1"/>
    <col min="15367" max="15367" width="11.7109375" style="14" customWidth="1"/>
    <col min="15368" max="15607" width="9.140625" style="14"/>
    <col min="15608" max="15608" width="10.28515625" style="14" customWidth="1"/>
    <col min="15609" max="15609" width="0" style="14" hidden="1" customWidth="1"/>
    <col min="15610" max="15610" width="11.42578125" style="14" customWidth="1"/>
    <col min="15611" max="15611" width="10.85546875" style="14" bestFit="1" customWidth="1"/>
    <col min="15612" max="15612" width="10" style="14" bestFit="1" customWidth="1"/>
    <col min="15613" max="15613" width="8.42578125" style="14" bestFit="1" customWidth="1"/>
    <col min="15614" max="15614" width="8.42578125" style="14" customWidth="1"/>
    <col min="15615" max="15615" width="9.28515625" style="14" customWidth="1"/>
    <col min="15616" max="15616" width="8.85546875" style="14" customWidth="1"/>
    <col min="15617" max="15617" width="9.140625" style="14" customWidth="1"/>
    <col min="15618" max="15618" width="8.5703125" style="14" customWidth="1"/>
    <col min="15619" max="15619" width="9" style="14" customWidth="1"/>
    <col min="15620" max="15620" width="7" style="14" customWidth="1"/>
    <col min="15621" max="15621" width="9.42578125" style="14" customWidth="1"/>
    <col min="15622" max="15622" width="8.85546875" style="14" customWidth="1"/>
    <col min="15623" max="15623" width="11.7109375" style="14" customWidth="1"/>
    <col min="15624" max="15863" width="9.140625" style="14"/>
    <col min="15864" max="15864" width="10.28515625" style="14" customWidth="1"/>
    <col min="15865" max="15865" width="0" style="14" hidden="1" customWidth="1"/>
    <col min="15866" max="15866" width="11.42578125" style="14" customWidth="1"/>
    <col min="15867" max="15867" width="10.85546875" style="14" bestFit="1" customWidth="1"/>
    <col min="15868" max="15868" width="10" style="14" bestFit="1" customWidth="1"/>
    <col min="15869" max="15869" width="8.42578125" style="14" bestFit="1" customWidth="1"/>
    <col min="15870" max="15870" width="8.42578125" style="14" customWidth="1"/>
    <col min="15871" max="15871" width="9.28515625" style="14" customWidth="1"/>
    <col min="15872" max="15872" width="8.85546875" style="14" customWidth="1"/>
    <col min="15873" max="15873" width="9.140625" style="14" customWidth="1"/>
    <col min="15874" max="15874" width="8.5703125" style="14" customWidth="1"/>
    <col min="15875" max="15875" width="9" style="14" customWidth="1"/>
    <col min="15876" max="15876" width="7" style="14" customWidth="1"/>
    <col min="15877" max="15877" width="9.42578125" style="14" customWidth="1"/>
    <col min="15878" max="15878" width="8.85546875" style="14" customWidth="1"/>
    <col min="15879" max="15879" width="11.7109375" style="14" customWidth="1"/>
    <col min="15880" max="16119" width="9.140625" style="14"/>
    <col min="16120" max="16120" width="10.28515625" style="14" customWidth="1"/>
    <col min="16121" max="16121" width="0" style="14" hidden="1" customWidth="1"/>
    <col min="16122" max="16122" width="11.42578125" style="14" customWidth="1"/>
    <col min="16123" max="16123" width="10.85546875" style="14" bestFit="1" customWidth="1"/>
    <col min="16124" max="16124" width="10" style="14" bestFit="1" customWidth="1"/>
    <col min="16125" max="16125" width="8.42578125" style="14" bestFit="1" customWidth="1"/>
    <col min="16126" max="16126" width="8.42578125" style="14" customWidth="1"/>
    <col min="16127" max="16127" width="9.28515625" style="14" customWidth="1"/>
    <col min="16128" max="16128" width="8.85546875" style="14" customWidth="1"/>
    <col min="16129" max="16129" width="9.140625" style="14" customWidth="1"/>
    <col min="16130" max="16130" width="8.5703125" style="14" customWidth="1"/>
    <col min="16131" max="16131" width="9" style="14" customWidth="1"/>
    <col min="16132" max="16132" width="7" style="14" customWidth="1"/>
    <col min="16133" max="16133" width="9.42578125" style="14" customWidth="1"/>
    <col min="16134" max="16134" width="8.85546875" style="14" customWidth="1"/>
    <col min="16135" max="16135" width="11.7109375" style="14" customWidth="1"/>
    <col min="16136" max="16384" width="9.140625" style="14"/>
  </cols>
  <sheetData>
    <row r="1" spans="1:11" ht="35.25" customHeight="1" x14ac:dyDescent="0.2">
      <c r="B1" s="126" t="s">
        <v>407</v>
      </c>
      <c r="C1" s="126"/>
      <c r="D1" s="126"/>
      <c r="E1" s="126"/>
      <c r="F1" s="126"/>
      <c r="G1" s="126"/>
      <c r="H1" s="13"/>
      <c r="I1" s="13"/>
      <c r="J1" s="13"/>
      <c r="K1" s="13"/>
    </row>
    <row r="2" spans="1:11" ht="12.75" x14ac:dyDescent="0.2">
      <c r="D2" s="15"/>
      <c r="E2" s="15"/>
      <c r="F2" s="15"/>
      <c r="G2" s="15"/>
      <c r="H2" s="15"/>
      <c r="I2" s="15"/>
      <c r="J2" s="15"/>
      <c r="K2" s="15"/>
    </row>
    <row r="3" spans="1:11" ht="12.75" x14ac:dyDescent="0.2">
      <c r="A3" s="6"/>
      <c r="B3" s="92"/>
      <c r="C3" s="6"/>
      <c r="D3" s="39"/>
      <c r="E3" s="39">
        <v>210101</v>
      </c>
      <c r="F3" s="39">
        <v>210105</v>
      </c>
      <c r="G3" s="39">
        <v>2100201</v>
      </c>
      <c r="H3" s="15"/>
      <c r="I3" s="15"/>
      <c r="J3" s="15"/>
      <c r="K3" s="15"/>
    </row>
    <row r="4" spans="1:11" ht="34.5" customHeight="1" x14ac:dyDescent="0.2">
      <c r="A4" s="6"/>
      <c r="B4" s="16" t="s">
        <v>129</v>
      </c>
      <c r="C4" s="17" t="s">
        <v>130</v>
      </c>
      <c r="D4" s="17" t="s">
        <v>131</v>
      </c>
      <c r="E4" s="17" t="s">
        <v>132</v>
      </c>
      <c r="F4" s="17" t="s">
        <v>186</v>
      </c>
      <c r="G4" s="17" t="s">
        <v>133</v>
      </c>
    </row>
    <row r="5" spans="1:11" x14ac:dyDescent="0.2">
      <c r="A5" s="6"/>
      <c r="B5" s="18" t="s">
        <v>144</v>
      </c>
      <c r="C5" s="22">
        <f>SUM(C6:C62)</f>
        <v>40468559</v>
      </c>
      <c r="D5" s="22">
        <f>SUM(D6:D62)</f>
        <v>916033948.45000005</v>
      </c>
      <c r="E5" s="22">
        <f t="shared" ref="E5:G5" si="0">SUM(E6:E62)</f>
        <v>875572856.47000003</v>
      </c>
      <c r="F5" s="22">
        <f t="shared" si="0"/>
        <v>174296</v>
      </c>
      <c r="G5" s="22">
        <f t="shared" si="0"/>
        <v>40286795.980000004</v>
      </c>
    </row>
    <row r="6" spans="1:11" ht="12.75" x14ac:dyDescent="0.2">
      <c r="A6" s="6">
        <v>1</v>
      </c>
      <c r="B6" s="19" t="s">
        <v>297</v>
      </c>
      <c r="C6" s="20"/>
      <c r="D6" s="20">
        <f t="shared" ref="D6:D37" si="1">SUM(E6:G6)</f>
        <v>43927435</v>
      </c>
      <c r="E6" s="20">
        <v>43927435</v>
      </c>
      <c r="F6" s="20"/>
      <c r="G6" s="20"/>
    </row>
    <row r="7" spans="1:11" ht="12.75" x14ac:dyDescent="0.2">
      <c r="A7" s="6">
        <f>+A6+1</f>
        <v>2</v>
      </c>
      <c r="B7" s="19" t="s">
        <v>298</v>
      </c>
      <c r="C7" s="20"/>
      <c r="D7" s="20">
        <f t="shared" si="1"/>
        <v>37735041</v>
      </c>
      <c r="E7" s="20">
        <v>37735041</v>
      </c>
      <c r="F7" s="20"/>
      <c r="G7" s="20"/>
    </row>
    <row r="8" spans="1:11" ht="12.75" x14ac:dyDescent="0.2">
      <c r="A8" s="6">
        <f t="shared" ref="A8:A62" si="2">+A7+1</f>
        <v>3</v>
      </c>
      <c r="B8" s="19" t="s">
        <v>299</v>
      </c>
      <c r="C8" s="20"/>
      <c r="D8" s="20">
        <f t="shared" si="1"/>
        <v>23850741</v>
      </c>
      <c r="E8" s="20">
        <v>23850741</v>
      </c>
      <c r="F8" s="20"/>
      <c r="G8" s="20"/>
    </row>
    <row r="9" spans="1:11" ht="12.75" x14ac:dyDescent="0.2">
      <c r="A9" s="6">
        <f t="shared" si="2"/>
        <v>4</v>
      </c>
      <c r="B9" s="19" t="s">
        <v>300</v>
      </c>
      <c r="C9" s="20"/>
      <c r="D9" s="20">
        <f t="shared" si="1"/>
        <v>84072036</v>
      </c>
      <c r="E9" s="20">
        <v>82165978</v>
      </c>
      <c r="F9" s="20"/>
      <c r="G9" s="20">
        <v>1906058</v>
      </c>
    </row>
    <row r="10" spans="1:11" ht="12.75" x14ac:dyDescent="0.2">
      <c r="A10" s="6">
        <f t="shared" si="2"/>
        <v>5</v>
      </c>
      <c r="B10" s="19" t="s">
        <v>301</v>
      </c>
      <c r="C10" s="20"/>
      <c r="D10" s="20">
        <f t="shared" si="1"/>
        <v>62215369</v>
      </c>
      <c r="E10" s="20">
        <v>62215369</v>
      </c>
      <c r="F10" s="20"/>
      <c r="G10" s="20"/>
    </row>
    <row r="11" spans="1:11" ht="25.5" x14ac:dyDescent="0.2">
      <c r="A11" s="6">
        <f t="shared" si="2"/>
        <v>6</v>
      </c>
      <c r="B11" s="19" t="s">
        <v>302</v>
      </c>
      <c r="C11" s="20"/>
      <c r="D11" s="20">
        <f t="shared" si="1"/>
        <v>63153917</v>
      </c>
      <c r="E11" s="20">
        <f>65458117-2304200</f>
        <v>63153917</v>
      </c>
      <c r="F11" s="20"/>
      <c r="G11" s="20"/>
    </row>
    <row r="12" spans="1:11" ht="25.5" x14ac:dyDescent="0.2">
      <c r="A12" s="6">
        <f t="shared" si="2"/>
        <v>7</v>
      </c>
      <c r="B12" s="19" t="s">
        <v>303</v>
      </c>
      <c r="C12" s="20"/>
      <c r="D12" s="20">
        <f t="shared" si="1"/>
        <v>34305313</v>
      </c>
      <c r="E12" s="20">
        <v>34305313</v>
      </c>
      <c r="F12" s="20"/>
      <c r="G12" s="20"/>
    </row>
    <row r="13" spans="1:11" ht="25.5" x14ac:dyDescent="0.2">
      <c r="A13" s="6">
        <f t="shared" si="2"/>
        <v>8</v>
      </c>
      <c r="B13" s="19" t="s">
        <v>304</v>
      </c>
      <c r="C13" s="20"/>
      <c r="D13" s="20">
        <f t="shared" si="1"/>
        <v>41272607</v>
      </c>
      <c r="E13" s="20">
        <v>41272607</v>
      </c>
      <c r="F13" s="20"/>
      <c r="G13" s="20"/>
    </row>
    <row r="14" spans="1:11" ht="12.75" x14ac:dyDescent="0.2">
      <c r="A14" s="6">
        <f t="shared" si="2"/>
        <v>9</v>
      </c>
      <c r="B14" s="19" t="s">
        <v>305</v>
      </c>
      <c r="C14" s="20"/>
      <c r="D14" s="20">
        <f t="shared" si="1"/>
        <v>71853977.25</v>
      </c>
      <c r="E14" s="20">
        <v>71853977.25</v>
      </c>
      <c r="F14" s="20"/>
      <c r="G14" s="20"/>
    </row>
    <row r="15" spans="1:11" ht="12.75" x14ac:dyDescent="0.2">
      <c r="A15" s="6">
        <f t="shared" si="2"/>
        <v>10</v>
      </c>
      <c r="B15" s="19" t="s">
        <v>306</v>
      </c>
      <c r="C15" s="20"/>
      <c r="D15" s="20">
        <f t="shared" si="1"/>
        <v>51983526</v>
      </c>
      <c r="E15" s="20">
        <v>51983526</v>
      </c>
      <c r="F15" s="20"/>
      <c r="G15" s="20"/>
    </row>
    <row r="16" spans="1:11" ht="12.75" x14ac:dyDescent="0.2">
      <c r="A16" s="6">
        <f t="shared" si="2"/>
        <v>11</v>
      </c>
      <c r="B16" s="19" t="s">
        <v>308</v>
      </c>
      <c r="C16" s="20"/>
      <c r="D16" s="20">
        <f t="shared" si="1"/>
        <v>43678472</v>
      </c>
      <c r="E16" s="20">
        <v>43650184</v>
      </c>
      <c r="F16" s="20"/>
      <c r="G16" s="20">
        <v>28288</v>
      </c>
    </row>
    <row r="17" spans="1:7" ht="12.75" x14ac:dyDescent="0.2">
      <c r="A17" s="6">
        <f t="shared" si="2"/>
        <v>12</v>
      </c>
      <c r="B17" s="19" t="s">
        <v>307</v>
      </c>
      <c r="C17" s="20"/>
      <c r="D17" s="20">
        <f t="shared" si="1"/>
        <v>48622713</v>
      </c>
      <c r="E17" s="20">
        <v>48622713</v>
      </c>
      <c r="F17" s="20"/>
      <c r="G17" s="20"/>
    </row>
    <row r="18" spans="1:7" ht="12.75" x14ac:dyDescent="0.2">
      <c r="A18" s="6">
        <f t="shared" si="2"/>
        <v>13</v>
      </c>
      <c r="B18" s="19" t="s">
        <v>309</v>
      </c>
      <c r="C18" s="20"/>
      <c r="D18" s="20">
        <f t="shared" si="1"/>
        <v>27749663</v>
      </c>
      <c r="E18" s="20">
        <v>27749663</v>
      </c>
      <c r="F18" s="20"/>
      <c r="G18" s="20"/>
    </row>
    <row r="19" spans="1:7" ht="12.75" x14ac:dyDescent="0.2">
      <c r="A19" s="6">
        <f t="shared" si="2"/>
        <v>14</v>
      </c>
      <c r="B19" s="19" t="s">
        <v>310</v>
      </c>
      <c r="C19" s="20"/>
      <c r="D19" s="20">
        <f t="shared" si="1"/>
        <v>83810059</v>
      </c>
      <c r="E19" s="20">
        <v>82631341</v>
      </c>
      <c r="F19" s="20"/>
      <c r="G19" s="20">
        <v>1178718</v>
      </c>
    </row>
    <row r="20" spans="1:7" x14ac:dyDescent="0.2">
      <c r="A20" s="6">
        <f t="shared" si="2"/>
        <v>15</v>
      </c>
      <c r="B20" s="92" t="s">
        <v>311</v>
      </c>
      <c r="C20" s="23"/>
      <c r="D20" s="20">
        <f t="shared" si="1"/>
        <v>30066530</v>
      </c>
      <c r="E20" s="23">
        <v>26398443</v>
      </c>
      <c r="F20" s="23"/>
      <c r="G20" s="23">
        <v>3668087</v>
      </c>
    </row>
    <row r="21" spans="1:7" x14ac:dyDescent="0.2">
      <c r="A21" s="6">
        <f t="shared" si="2"/>
        <v>16</v>
      </c>
      <c r="B21" s="92" t="s">
        <v>312</v>
      </c>
      <c r="C21" s="23"/>
      <c r="D21" s="20">
        <f t="shared" si="1"/>
        <v>46855543</v>
      </c>
      <c r="E21" s="23">
        <v>46855543</v>
      </c>
      <c r="F21" s="23"/>
      <c r="G21" s="24"/>
    </row>
    <row r="22" spans="1:7" x14ac:dyDescent="0.2">
      <c r="A22" s="6">
        <f t="shared" si="2"/>
        <v>17</v>
      </c>
      <c r="B22" s="92" t="s">
        <v>313</v>
      </c>
      <c r="C22" s="23"/>
      <c r="D22" s="20">
        <f t="shared" si="1"/>
        <v>1924263.22</v>
      </c>
      <c r="E22" s="23">
        <v>1924263.22</v>
      </c>
      <c r="F22" s="23"/>
      <c r="G22" s="23"/>
    </row>
    <row r="23" spans="1:7" x14ac:dyDescent="0.2">
      <c r="A23" s="6">
        <f t="shared" si="2"/>
        <v>18</v>
      </c>
      <c r="B23" s="92" t="s">
        <v>314</v>
      </c>
      <c r="C23" s="23"/>
      <c r="D23" s="20">
        <f t="shared" si="1"/>
        <v>0</v>
      </c>
      <c r="E23" s="23"/>
      <c r="F23" s="23"/>
      <c r="G23" s="23"/>
    </row>
    <row r="24" spans="1:7" x14ac:dyDescent="0.2">
      <c r="A24" s="6">
        <f t="shared" si="2"/>
        <v>19</v>
      </c>
      <c r="B24" s="92" t="s">
        <v>315</v>
      </c>
      <c r="C24" s="23"/>
      <c r="D24" s="20">
        <f t="shared" si="1"/>
        <v>20601599</v>
      </c>
      <c r="E24" s="23">
        <v>20601599</v>
      </c>
      <c r="F24" s="23"/>
      <c r="G24" s="23"/>
    </row>
    <row r="25" spans="1:7" x14ac:dyDescent="0.2">
      <c r="A25" s="6">
        <f>+A24+1</f>
        <v>20</v>
      </c>
      <c r="B25" s="92" t="s">
        <v>103</v>
      </c>
      <c r="C25" s="23"/>
      <c r="D25" s="20">
        <f t="shared" si="1"/>
        <v>2560315</v>
      </c>
      <c r="E25" s="23">
        <v>620980</v>
      </c>
      <c r="F25" s="23"/>
      <c r="G25" s="23">
        <v>1939335</v>
      </c>
    </row>
    <row r="26" spans="1:7" x14ac:dyDescent="0.2">
      <c r="A26" s="6">
        <f t="shared" si="2"/>
        <v>21</v>
      </c>
      <c r="B26" s="92" t="s">
        <v>104</v>
      </c>
      <c r="C26" s="23"/>
      <c r="D26" s="20">
        <f t="shared" si="1"/>
        <v>8154903</v>
      </c>
      <c r="E26" s="23">
        <v>8154903</v>
      </c>
      <c r="F26" s="23"/>
      <c r="G26" s="23"/>
    </row>
    <row r="27" spans="1:7" x14ac:dyDescent="0.2">
      <c r="A27" s="6">
        <f t="shared" si="2"/>
        <v>22</v>
      </c>
      <c r="B27" s="92" t="s">
        <v>105</v>
      </c>
      <c r="C27" s="23"/>
      <c r="D27" s="20">
        <f t="shared" si="1"/>
        <v>3941459</v>
      </c>
      <c r="E27" s="23"/>
      <c r="F27" s="23"/>
      <c r="G27" s="23">
        <v>3941459</v>
      </c>
    </row>
    <row r="28" spans="1:7" x14ac:dyDescent="0.2">
      <c r="A28" s="6">
        <f t="shared" si="2"/>
        <v>23</v>
      </c>
      <c r="B28" s="92" t="s">
        <v>106</v>
      </c>
      <c r="C28" s="23"/>
      <c r="D28" s="20">
        <f t="shared" si="1"/>
        <v>0</v>
      </c>
      <c r="E28" s="23"/>
      <c r="F28" s="23"/>
      <c r="G28" s="23"/>
    </row>
    <row r="29" spans="1:7" x14ac:dyDescent="0.2">
      <c r="A29" s="6">
        <f t="shared" si="2"/>
        <v>24</v>
      </c>
      <c r="B29" s="92" t="s">
        <v>107</v>
      </c>
      <c r="C29" s="23"/>
      <c r="D29" s="20">
        <f t="shared" si="1"/>
        <v>636625</v>
      </c>
      <c r="E29" s="23"/>
      <c r="F29" s="23"/>
      <c r="G29" s="23">
        <v>636625</v>
      </c>
    </row>
    <row r="30" spans="1:7" x14ac:dyDescent="0.2">
      <c r="A30" s="6">
        <f t="shared" si="2"/>
        <v>25</v>
      </c>
      <c r="B30" s="92" t="s">
        <v>108</v>
      </c>
      <c r="C30" s="23">
        <v>92759</v>
      </c>
      <c r="D30" s="20">
        <f t="shared" si="1"/>
        <v>0</v>
      </c>
      <c r="E30" s="23"/>
      <c r="F30" s="23"/>
      <c r="G30" s="23"/>
    </row>
    <row r="31" spans="1:7" x14ac:dyDescent="0.2">
      <c r="A31" s="6">
        <f t="shared" si="2"/>
        <v>26</v>
      </c>
      <c r="B31" s="92" t="s">
        <v>109</v>
      </c>
      <c r="C31" s="23"/>
      <c r="D31" s="20">
        <f t="shared" si="1"/>
        <v>0</v>
      </c>
      <c r="E31" s="23"/>
      <c r="F31" s="23"/>
      <c r="G31" s="23"/>
    </row>
    <row r="32" spans="1:7" x14ac:dyDescent="0.2">
      <c r="A32" s="6">
        <f t="shared" si="2"/>
        <v>27</v>
      </c>
      <c r="B32" s="92" t="s">
        <v>110</v>
      </c>
      <c r="C32" s="23">
        <v>317227</v>
      </c>
      <c r="D32" s="20">
        <f t="shared" si="1"/>
        <v>0</v>
      </c>
      <c r="E32" s="23"/>
      <c r="F32" s="23"/>
      <c r="G32" s="23"/>
    </row>
    <row r="33" spans="1:7" x14ac:dyDescent="0.2">
      <c r="A33" s="6">
        <f t="shared" si="2"/>
        <v>28</v>
      </c>
      <c r="B33" s="92" t="s">
        <v>111</v>
      </c>
      <c r="C33" s="23"/>
      <c r="D33" s="20">
        <f t="shared" si="1"/>
        <v>10753995</v>
      </c>
      <c r="E33" s="23">
        <v>9980807</v>
      </c>
      <c r="F33" s="23"/>
      <c r="G33" s="23">
        <v>773188</v>
      </c>
    </row>
    <row r="34" spans="1:7" x14ac:dyDescent="0.2">
      <c r="A34" s="6">
        <f t="shared" si="2"/>
        <v>29</v>
      </c>
      <c r="B34" s="92" t="s">
        <v>112</v>
      </c>
      <c r="C34" s="23">
        <v>1812380</v>
      </c>
      <c r="D34" s="20">
        <f t="shared" si="1"/>
        <v>6088037</v>
      </c>
      <c r="E34" s="23">
        <v>6088037</v>
      </c>
      <c r="F34" s="23"/>
      <c r="G34" s="23"/>
    </row>
    <row r="35" spans="1:7" x14ac:dyDescent="0.2">
      <c r="A35" s="6">
        <f t="shared" si="2"/>
        <v>30</v>
      </c>
      <c r="B35" s="92" t="s">
        <v>113</v>
      </c>
      <c r="C35" s="23"/>
      <c r="D35" s="20">
        <f t="shared" si="1"/>
        <v>0</v>
      </c>
      <c r="E35" s="23"/>
      <c r="F35" s="23"/>
      <c r="G35" s="23"/>
    </row>
    <row r="36" spans="1:7" x14ac:dyDescent="0.2">
      <c r="A36" s="6">
        <f t="shared" si="2"/>
        <v>31</v>
      </c>
      <c r="B36" s="92" t="s">
        <v>114</v>
      </c>
      <c r="C36" s="23"/>
      <c r="D36" s="20">
        <f t="shared" si="1"/>
        <v>0</v>
      </c>
      <c r="E36" s="23"/>
      <c r="F36" s="23"/>
      <c r="G36" s="23"/>
    </row>
    <row r="37" spans="1:7" x14ac:dyDescent="0.2">
      <c r="A37" s="6">
        <f t="shared" si="2"/>
        <v>32</v>
      </c>
      <c r="B37" s="92" t="s">
        <v>115</v>
      </c>
      <c r="C37" s="23">
        <v>847593</v>
      </c>
      <c r="D37" s="20">
        <f t="shared" si="1"/>
        <v>395193</v>
      </c>
      <c r="E37" s="23">
        <f>149700+101749+100104+43640</f>
        <v>395193</v>
      </c>
      <c r="F37" s="23"/>
      <c r="G37" s="23"/>
    </row>
    <row r="38" spans="1:7" x14ac:dyDescent="0.2">
      <c r="A38" s="6">
        <f t="shared" si="2"/>
        <v>33</v>
      </c>
      <c r="B38" s="92" t="s">
        <v>116</v>
      </c>
      <c r="C38" s="23"/>
      <c r="D38" s="20">
        <f t="shared" ref="D38:D62" si="3">SUM(E38:G38)</f>
        <v>9732500</v>
      </c>
      <c r="E38" s="23">
        <v>7991721</v>
      </c>
      <c r="F38" s="23"/>
      <c r="G38" s="23">
        <v>1740779</v>
      </c>
    </row>
    <row r="39" spans="1:7" x14ac:dyDescent="0.2">
      <c r="A39" s="6">
        <f t="shared" si="2"/>
        <v>34</v>
      </c>
      <c r="B39" s="92" t="s">
        <v>117</v>
      </c>
      <c r="C39" s="23"/>
      <c r="D39" s="20">
        <f t="shared" si="3"/>
        <v>0</v>
      </c>
      <c r="E39" s="23"/>
      <c r="F39" s="23"/>
      <c r="G39" s="23"/>
    </row>
    <row r="40" spans="1:7" x14ac:dyDescent="0.2">
      <c r="A40" s="6">
        <f t="shared" si="2"/>
        <v>35</v>
      </c>
      <c r="B40" s="92" t="s">
        <v>118</v>
      </c>
      <c r="C40" s="23"/>
      <c r="D40" s="20">
        <f t="shared" si="3"/>
        <v>0</v>
      </c>
      <c r="E40" s="23"/>
      <c r="F40" s="23"/>
      <c r="G40" s="23"/>
    </row>
    <row r="41" spans="1:7" x14ac:dyDescent="0.2">
      <c r="A41" s="6">
        <f t="shared" si="2"/>
        <v>36</v>
      </c>
      <c r="B41" s="92" t="s">
        <v>119</v>
      </c>
      <c r="C41" s="23"/>
      <c r="D41" s="20">
        <f t="shared" si="3"/>
        <v>3434947</v>
      </c>
      <c r="E41" s="23">
        <v>3434947</v>
      </c>
      <c r="F41" s="23"/>
      <c r="G41" s="23"/>
    </row>
    <row r="42" spans="1:7" x14ac:dyDescent="0.2">
      <c r="A42" s="6">
        <f t="shared" si="2"/>
        <v>37</v>
      </c>
      <c r="B42" s="92" t="s">
        <v>120</v>
      </c>
      <c r="C42" s="23"/>
      <c r="D42" s="20">
        <f t="shared" si="3"/>
        <v>4512820</v>
      </c>
      <c r="E42" s="23"/>
      <c r="F42" s="23"/>
      <c r="G42" s="23">
        <v>4512820</v>
      </c>
    </row>
    <row r="43" spans="1:7" x14ac:dyDescent="0.2">
      <c r="A43" s="6">
        <f t="shared" si="2"/>
        <v>38</v>
      </c>
      <c r="B43" s="92" t="s">
        <v>121</v>
      </c>
      <c r="C43" s="23"/>
      <c r="D43" s="20">
        <f t="shared" si="3"/>
        <v>616338</v>
      </c>
      <c r="E43" s="23"/>
      <c r="F43" s="23"/>
      <c r="G43" s="23">
        <v>616338</v>
      </c>
    </row>
    <row r="44" spans="1:7" x14ac:dyDescent="0.2">
      <c r="A44" s="6">
        <f t="shared" si="2"/>
        <v>39</v>
      </c>
      <c r="B44" s="92" t="s">
        <v>122</v>
      </c>
      <c r="C44" s="23"/>
      <c r="D44" s="20">
        <f t="shared" si="3"/>
        <v>0</v>
      </c>
      <c r="E44" s="23"/>
      <c r="F44" s="23"/>
      <c r="G44" s="23"/>
    </row>
    <row r="45" spans="1:7" x14ac:dyDescent="0.2">
      <c r="A45" s="6">
        <f t="shared" si="2"/>
        <v>40</v>
      </c>
      <c r="B45" s="92" t="s">
        <v>123</v>
      </c>
      <c r="C45" s="23">
        <v>3387600</v>
      </c>
      <c r="D45" s="20">
        <f t="shared" si="3"/>
        <v>15209626</v>
      </c>
      <c r="E45" s="23">
        <v>12389403</v>
      </c>
      <c r="F45" s="23"/>
      <c r="G45" s="23">
        <v>2820223</v>
      </c>
    </row>
    <row r="46" spans="1:7" x14ac:dyDescent="0.2">
      <c r="A46" s="6">
        <f t="shared" si="2"/>
        <v>41</v>
      </c>
      <c r="B46" s="92" t="s">
        <v>124</v>
      </c>
      <c r="C46" s="23"/>
      <c r="D46" s="20">
        <f t="shared" si="3"/>
        <v>7062799</v>
      </c>
      <c r="E46" s="23"/>
      <c r="F46" s="23"/>
      <c r="G46" s="23">
        <v>7062799</v>
      </c>
    </row>
    <row r="47" spans="1:7" x14ac:dyDescent="0.2">
      <c r="A47" s="6">
        <f t="shared" si="2"/>
        <v>42</v>
      </c>
      <c r="B47" s="92" t="s">
        <v>125</v>
      </c>
      <c r="C47" s="23"/>
      <c r="D47" s="20">
        <f t="shared" si="3"/>
        <v>784069.78</v>
      </c>
      <c r="E47" s="23">
        <v>95520</v>
      </c>
      <c r="F47" s="23"/>
      <c r="G47" s="23">
        <v>688549.78</v>
      </c>
    </row>
    <row r="48" spans="1:7" x14ac:dyDescent="0.2">
      <c r="A48" s="6">
        <f t="shared" si="2"/>
        <v>43</v>
      </c>
      <c r="B48" s="92" t="s">
        <v>126</v>
      </c>
      <c r="C48" s="23">
        <v>1652000</v>
      </c>
      <c r="D48" s="20">
        <f t="shared" si="3"/>
        <v>0</v>
      </c>
      <c r="E48" s="23"/>
      <c r="F48" s="23"/>
      <c r="G48" s="23"/>
    </row>
    <row r="49" spans="1:7" x14ac:dyDescent="0.2">
      <c r="A49" s="6">
        <f t="shared" si="2"/>
        <v>44</v>
      </c>
      <c r="B49" s="92" t="s">
        <v>127</v>
      </c>
      <c r="C49" s="23"/>
      <c r="D49" s="20">
        <f t="shared" si="3"/>
        <v>17779495</v>
      </c>
      <c r="E49" s="23">
        <f>11701034+3730170</f>
        <v>15431204</v>
      </c>
      <c r="F49" s="23"/>
      <c r="G49" s="23">
        <v>2348291</v>
      </c>
    </row>
    <row r="50" spans="1:7" x14ac:dyDescent="0.2">
      <c r="A50" s="6">
        <f t="shared" si="2"/>
        <v>45</v>
      </c>
      <c r="B50" s="92" t="s">
        <v>145</v>
      </c>
      <c r="C50" s="7"/>
      <c r="D50" s="20">
        <f t="shared" si="3"/>
        <v>359254</v>
      </c>
      <c r="E50" s="23"/>
      <c r="F50" s="23">
        <v>174296</v>
      </c>
      <c r="G50" s="23">
        <v>184958</v>
      </c>
    </row>
    <row r="51" spans="1:7" x14ac:dyDescent="0.2">
      <c r="A51" s="6">
        <f t="shared" si="2"/>
        <v>46</v>
      </c>
      <c r="B51" s="92" t="s">
        <v>316</v>
      </c>
      <c r="C51" s="23">
        <v>32359000</v>
      </c>
      <c r="D51" s="20">
        <f t="shared" si="3"/>
        <v>0</v>
      </c>
      <c r="E51" s="23"/>
      <c r="F51" s="23"/>
      <c r="G51" s="23"/>
    </row>
    <row r="52" spans="1:7" x14ac:dyDescent="0.2">
      <c r="A52" s="6">
        <f t="shared" si="2"/>
        <v>47</v>
      </c>
      <c r="B52" s="92" t="s">
        <v>91</v>
      </c>
      <c r="C52" s="23"/>
      <c r="D52" s="20">
        <f t="shared" si="3"/>
        <v>0</v>
      </c>
      <c r="E52" s="23"/>
      <c r="F52" s="23"/>
      <c r="G52" s="23"/>
    </row>
    <row r="53" spans="1:7" x14ac:dyDescent="0.2">
      <c r="A53" s="6">
        <f t="shared" si="2"/>
        <v>48</v>
      </c>
      <c r="B53" s="92" t="s">
        <v>317</v>
      </c>
      <c r="C53" s="23"/>
      <c r="D53" s="20">
        <f t="shared" si="3"/>
        <v>0</v>
      </c>
      <c r="E53" s="23"/>
      <c r="F53" s="23"/>
      <c r="G53" s="23"/>
    </row>
    <row r="54" spans="1:7" x14ac:dyDescent="0.2">
      <c r="A54" s="6">
        <f t="shared" si="2"/>
        <v>49</v>
      </c>
      <c r="B54" s="92" t="s">
        <v>318</v>
      </c>
      <c r="C54" s="23"/>
      <c r="D54" s="20">
        <f t="shared" si="3"/>
        <v>0</v>
      </c>
      <c r="E54" s="23"/>
      <c r="F54" s="23"/>
      <c r="G54" s="23"/>
    </row>
    <row r="55" spans="1:7" x14ac:dyDescent="0.2">
      <c r="A55" s="6">
        <f t="shared" si="2"/>
        <v>50</v>
      </c>
      <c r="B55" s="92" t="s">
        <v>319</v>
      </c>
      <c r="C55" s="23"/>
      <c r="D55" s="20">
        <f t="shared" si="3"/>
        <v>0</v>
      </c>
      <c r="E55" s="23"/>
      <c r="F55" s="23"/>
      <c r="G55" s="23"/>
    </row>
    <row r="56" spans="1:7" x14ac:dyDescent="0.2">
      <c r="A56" s="6">
        <f t="shared" si="2"/>
        <v>51</v>
      </c>
      <c r="B56" s="92" t="s">
        <v>320</v>
      </c>
      <c r="C56" s="23"/>
      <c r="D56" s="20">
        <f t="shared" si="3"/>
        <v>0</v>
      </c>
      <c r="E56" s="23"/>
      <c r="F56" s="23"/>
      <c r="G56" s="23"/>
    </row>
    <row r="57" spans="1:7" x14ac:dyDescent="0.2">
      <c r="A57" s="6">
        <f t="shared" si="2"/>
        <v>52</v>
      </c>
      <c r="B57" s="92" t="s">
        <v>321</v>
      </c>
      <c r="C57" s="23"/>
      <c r="D57" s="20">
        <f t="shared" si="3"/>
        <v>0</v>
      </c>
      <c r="E57" s="23"/>
      <c r="F57" s="23"/>
      <c r="G57" s="23"/>
    </row>
    <row r="58" spans="1:7" x14ac:dyDescent="0.2">
      <c r="A58" s="6">
        <f t="shared" si="2"/>
        <v>53</v>
      </c>
      <c r="B58" s="92" t="s">
        <v>322</v>
      </c>
      <c r="C58" s="23"/>
      <c r="D58" s="20">
        <f t="shared" si="3"/>
        <v>0</v>
      </c>
      <c r="E58" s="23"/>
      <c r="F58" s="23"/>
      <c r="G58" s="23"/>
    </row>
    <row r="59" spans="1:7" x14ac:dyDescent="0.2">
      <c r="A59" s="6">
        <f t="shared" si="2"/>
        <v>54</v>
      </c>
      <c r="B59" s="92" t="s">
        <v>323</v>
      </c>
      <c r="C59" s="23"/>
      <c r="D59" s="20">
        <f t="shared" si="3"/>
        <v>0</v>
      </c>
      <c r="E59" s="23"/>
      <c r="F59" s="23"/>
      <c r="G59" s="23"/>
    </row>
    <row r="60" spans="1:7" x14ac:dyDescent="0.2">
      <c r="A60" s="6">
        <f t="shared" si="2"/>
        <v>55</v>
      </c>
      <c r="B60" s="92" t="s">
        <v>324</v>
      </c>
      <c r="C60" s="23"/>
      <c r="D60" s="20">
        <f t="shared" si="3"/>
        <v>92488</v>
      </c>
      <c r="E60" s="23">
        <v>92488</v>
      </c>
      <c r="F60" s="23"/>
      <c r="G60" s="23"/>
    </row>
    <row r="61" spans="1:7" x14ac:dyDescent="0.2">
      <c r="A61" s="6">
        <f t="shared" si="2"/>
        <v>56</v>
      </c>
      <c r="B61" s="92" t="s">
        <v>175</v>
      </c>
      <c r="C61" s="23"/>
      <c r="D61" s="20">
        <f t="shared" si="3"/>
        <v>1579222</v>
      </c>
      <c r="E61" s="23"/>
      <c r="F61" s="23"/>
      <c r="G61" s="23">
        <v>1579222</v>
      </c>
    </row>
    <row r="62" spans="1:7" x14ac:dyDescent="0.2">
      <c r="A62" s="6">
        <f t="shared" si="2"/>
        <v>57</v>
      </c>
      <c r="B62" s="92" t="s">
        <v>176</v>
      </c>
      <c r="C62" s="23"/>
      <c r="D62" s="20">
        <f t="shared" si="3"/>
        <v>4661058.2</v>
      </c>
      <c r="E62" s="23"/>
      <c r="F62" s="23"/>
      <c r="G62" s="23">
        <v>4661058.2</v>
      </c>
    </row>
    <row r="65" spans="1:7" x14ac:dyDescent="0.2">
      <c r="A65" s="127" t="s">
        <v>167</v>
      </c>
      <c r="B65" s="127"/>
      <c r="C65" s="127"/>
      <c r="D65" s="127"/>
      <c r="E65" s="127"/>
      <c r="F65" s="127"/>
      <c r="G65" s="127"/>
    </row>
  </sheetData>
  <mergeCells count="2">
    <mergeCell ref="B1:G1"/>
    <mergeCell ref="A65:G65"/>
  </mergeCells>
  <pageMargins left="0.31496062992125984" right="0.31496062992125984" top="0.35433070866141736" bottom="0.35433070866141736" header="0.31496062992125984" footer="0.31496062992125984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өр ав</vt:lpstr>
      <vt:lpstr>өр авлага нэгтгэл</vt:lpstr>
      <vt:lpstr>06 сар мэдээ</vt:lpstr>
      <vt:lpstr>нэмэлт 06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2015-07-06T08:14:09Z</cp:lastPrinted>
  <dcterms:created xsi:type="dcterms:W3CDTF">2015-02-03T12:04:18Z</dcterms:created>
  <dcterms:modified xsi:type="dcterms:W3CDTF">2015-07-28T08:20:44Z</dcterms:modified>
</cp:coreProperties>
</file>