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4890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43" i="13" l="1"/>
  <c r="D12" i="13"/>
  <c r="H8" i="3" l="1"/>
  <c r="F49" i="3"/>
  <c r="F5" i="3" s="1"/>
  <c r="D21" i="13" l="1"/>
  <c r="C21" i="13"/>
  <c r="D25" i="13" l="1"/>
  <c r="D52" i="13" l="1"/>
  <c r="D5" i="3" l="1"/>
  <c r="D71" i="13" l="1"/>
  <c r="E15" i="13"/>
  <c r="D11" i="13" l="1"/>
  <c r="E75" i="13" l="1"/>
  <c r="C71" i="13"/>
  <c r="D6" i="13" l="1"/>
  <c r="D49" i="8" l="1"/>
  <c r="D56" i="13" l="1"/>
  <c r="E48" i="8" l="1"/>
  <c r="E51" i="8"/>
  <c r="E6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50" i="8" l="1"/>
  <c r="D46" i="8"/>
  <c r="D41" i="8"/>
  <c r="D9" i="8" l="1"/>
  <c r="C13" i="14" l="1"/>
  <c r="E13" i="14"/>
  <c r="D88" i="13" l="1"/>
  <c r="F28" i="8" l="1"/>
  <c r="E14" i="13" l="1"/>
  <c r="E16" i="13"/>
  <c r="E53" i="13" l="1"/>
  <c r="C52" i="13"/>
  <c r="E58" i="13" l="1"/>
  <c r="F46" i="8" l="1"/>
  <c r="E46" i="8" s="1"/>
  <c r="D69" i="13" l="1"/>
  <c r="D65" i="13"/>
  <c r="D47" i="13"/>
  <c r="D36" i="13"/>
  <c r="D31" i="13"/>
  <c r="D68" i="13" l="1"/>
  <c r="C7" i="14"/>
  <c r="C6" i="14" s="1"/>
  <c r="C9" i="13"/>
  <c r="C11" i="13"/>
  <c r="C6" i="13"/>
  <c r="C56" i="13"/>
  <c r="C5" i="13" l="1"/>
  <c r="C47" i="13" l="1"/>
  <c r="E55" i="13"/>
  <c r="E49" i="13"/>
  <c r="E41" i="13"/>
  <c r="E40" i="13"/>
  <c r="D20" i="13" l="1"/>
  <c r="E49" i="3" l="1"/>
  <c r="E52" i="3"/>
  <c r="E63" i="3"/>
  <c r="C36" i="13"/>
  <c r="F34" i="8" l="1"/>
  <c r="E22" i="13" l="1"/>
  <c r="E23" i="13"/>
  <c r="E24" i="13"/>
  <c r="E21" i="13" l="1"/>
  <c r="F17" i="13" l="1"/>
  <c r="F40" i="8" l="1"/>
  <c r="C88" i="13" l="1"/>
  <c r="C86" i="13"/>
  <c r="C77" i="13"/>
  <c r="C69" i="13"/>
  <c r="C65" i="13"/>
  <c r="C43" i="13"/>
  <c r="C31" i="13"/>
  <c r="C25" i="13"/>
  <c r="C68" i="13" l="1"/>
  <c r="C20" i="13"/>
  <c r="C19" i="13" l="1"/>
  <c r="C18" i="13" l="1"/>
  <c r="E7" i="14"/>
  <c r="C17" i="13" l="1"/>
  <c r="C2" i="13" l="1"/>
  <c r="E8" i="13"/>
  <c r="E10" i="13"/>
  <c r="E12" i="13"/>
  <c r="E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3" i="13"/>
  <c r="E74" i="13"/>
  <c r="E7" i="13"/>
  <c r="E71" i="13" l="1"/>
  <c r="E68" i="13" s="1"/>
  <c r="E56" i="13"/>
  <c r="E47" i="13"/>
  <c r="E43" i="13"/>
  <c r="E36" i="13"/>
  <c r="E65" i="13"/>
  <c r="E31" i="13"/>
  <c r="E25" i="13"/>
  <c r="E20" i="13" l="1"/>
  <c r="E19" i="13" s="1"/>
  <c r="E18" i="13" s="1"/>
  <c r="E17" i="13" s="1"/>
  <c r="D7" i="14"/>
  <c r="D6" i="14" s="1"/>
  <c r="E6" i="14"/>
  <c r="E12" i="14"/>
  <c r="D13" i="14"/>
  <c r="C12" i="14"/>
  <c r="B13" i="14"/>
  <c r="B7" i="14"/>
  <c r="B6" i="14" s="1"/>
  <c r="D86" i="13"/>
  <c r="D77" i="13"/>
  <c r="B77" i="13"/>
  <c r="B71" i="13"/>
  <c r="B69" i="13"/>
  <c r="B65" i="13"/>
  <c r="B56" i="13"/>
  <c r="B52" i="13"/>
  <c r="B47" i="13"/>
  <c r="B43" i="13"/>
  <c r="B36" i="13"/>
  <c r="B31" i="13"/>
  <c r="B25" i="13"/>
  <c r="B21" i="13"/>
  <c r="B11" i="13"/>
  <c r="D9" i="13"/>
  <c r="B9" i="13"/>
  <c r="B7" i="13"/>
  <c r="B6" i="13" s="1"/>
  <c r="D19" i="13" l="1"/>
  <c r="D18" i="13" s="1"/>
  <c r="D17" i="13" s="1"/>
  <c r="B68" i="13"/>
  <c r="B5" i="13"/>
  <c r="B20" i="13"/>
  <c r="B19" i="13" s="1"/>
  <c r="B18" i="13" s="1"/>
  <c r="B17" i="13" s="1"/>
  <c r="E9" i="13"/>
  <c r="D12" i="14"/>
  <c r="D11" i="14" s="1"/>
  <c r="D10" i="14" s="1"/>
  <c r="B12" i="14"/>
  <c r="B11" i="14" s="1"/>
  <c r="B10" i="14" s="1"/>
  <c r="E6" i="13"/>
  <c r="D5" i="13" l="1"/>
  <c r="E11" i="13"/>
  <c r="E11" i="14"/>
  <c r="E5" i="13" l="1"/>
  <c r="E10" i="14"/>
  <c r="C11" i="14"/>
  <c r="E17" i="14" l="1"/>
  <c r="E18" i="14" s="1"/>
  <c r="C10" i="14"/>
  <c r="D81" i="13"/>
  <c r="D82" i="13" s="1"/>
  <c r="E31" i="3" l="1"/>
  <c r="F39" i="8"/>
  <c r="F41" i="8"/>
  <c r="E41" i="8" s="1"/>
  <c r="E37" i="3" l="1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F31" i="8"/>
  <c r="F33" i="8"/>
  <c r="F35" i="8"/>
  <c r="F45" i="8"/>
  <c r="F36" i="8"/>
  <c r="F37" i="8"/>
  <c r="F38" i="8"/>
  <c r="F49" i="8"/>
  <c r="E49" i="8" s="1"/>
  <c r="F50" i="8"/>
  <c r="E50" i="8" s="1"/>
  <c r="D51" i="8"/>
  <c r="E5" i="3" l="1"/>
  <c r="F7" i="8"/>
  <c r="G49" i="8"/>
  <c r="G50" i="8"/>
  <c r="D84" i="13"/>
  <c r="F6" i="8"/>
  <c r="D6" i="8" s="1"/>
  <c r="G6" i="8" l="1"/>
  <c r="D85" i="13"/>
  <c r="D52" i="8" l="1"/>
  <c r="D53" i="8"/>
  <c r="D54" i="8"/>
  <c r="D55" i="8"/>
  <c r="E47" i="8" l="1"/>
  <c r="E52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2" i="8"/>
  <c r="D43" i="8"/>
  <c r="D44" i="8"/>
  <c r="D45" i="8"/>
  <c r="D47" i="8"/>
  <c r="D48" i="8"/>
  <c r="H7" i="8"/>
  <c r="G7" i="8"/>
  <c r="I7" i="8"/>
  <c r="D7" i="8" l="1"/>
  <c r="E7" i="8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<sst xmlns="http://schemas.openxmlformats.org/spreadsheetml/2006/main" count="427" uniqueCount="379">
  <si>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</si>
  <si>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</si>
  <si>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</si>
  <si>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</si>
  <si>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</si>
  <si>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</si>
  <si>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</si>
  <si>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</si>
  <si>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</si>
  <si>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</si>
  <si>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</si>
  <si>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</si>
  <si>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</si>
  <si>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</si>
  <si>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</si>
  <si>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</si>
  <si>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</si>
  <si>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</si>
  <si>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</si>
  <si>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</si>
  <si>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</si>
  <si>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</si>
  <si>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</si>
  <si>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</si>
  <si>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</si>
  <si>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</si>
  <si>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</si>
  <si>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</si>
  <si>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</si>
  <si>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</si>
  <si>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</si>
  <si>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</si>
  <si>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</si>
  <si>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</si>
  <si>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</si>
  <si>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</si>
  <si>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</si>
  <si>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</si>
  <si>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</si>
  <si>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</si>
  <si>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</si>
  <si>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</si>
  <si>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</si>
  <si>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</si>
  <si>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</si>
  <si>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</si>
  <si>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</si>
  <si>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</si>
  <si>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</si>
  <si>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</si>
  <si>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</si>
  <si>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</si>
  <si>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</si>
  <si>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</si>
  <si>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</si>
  <si>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</si>
  <si>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</si>
  <si>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</si>
  <si>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</si>
  <si>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</si>
  <si>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</si>
  <si>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</si>
  <si>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</si>
  <si>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</si>
  <si>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</si>
  <si>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</si>
  <si>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</si>
  <si>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</si>
  <si>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</si>
  <si>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</si>
  <si>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</si>
  <si>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</si>
  <si>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</si>
  <si>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</si>
  <si>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</si>
  <si>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</si>
  <si>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</si>
  <si>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</si>
  <si>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</si>
  <si>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</si>
  <si>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</si>
  <si>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</si>
  <si>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</si>
  <si>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</si>
  <si>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</si>
  <si>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</si>
  <si>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</si>
  <si>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</si>
  <si>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</si>
  <si>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</si>
  <si>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</si>
  <si>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</si>
  <si>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</si>
  <si>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</si>
  <si>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</si>
  <si>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</si>
  <si>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</si>
  <si>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</si>
  <si>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</si>
  <si>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</si>
  <si>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</si>
  <si>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</si>
  <si>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</si>
  <si>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</si>
  <si>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</si>
  <si>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</si>
  <si>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</si>
  <si>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</si>
  <si>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</si>
  <si>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</si>
  <si>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</si>
  <si>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</si>
  <si>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</si>
  <si>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</si>
  <si>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</si>
  <si>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</si>
  <si>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</si>
  <si>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</si>
  <si>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</si>
  <si>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</si>
  <si>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</si>
  <si>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</si>
  <si>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</si>
  <si>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</si>
  <si>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</si>
  <si>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</si>
  <si>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</si>
  <si>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</si>
  <si>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</si>
  <si>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</si>
  <si>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</si>
  <si>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</si>
  <si>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</si>
  <si>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</si>
  <si>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</si>
  <si>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</si>
  <si>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</si>
  <si>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</si>
  <si>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</si>
  <si>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</si>
  <si>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</si>
  <si>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</si>
  <si>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</si>
  <si>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</si>
  <si>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</si>
  <si>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</si>
  <si>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</si>
  <si>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</si>
  <si>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</si>
  <si>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</si>
  <si>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</si>
  <si>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</si>
  <si>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</si>
  <si>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</si>
  <si>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</si>
  <si>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</si>
  <si>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</si>
  <si>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</si>
  <si>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</si>
  <si>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</si>
  <si>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</si>
  <si>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</si>
  <si>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</si>
  <si>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</si>
  <si>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</si>
  <si>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</si>
  <si>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</si>
  <si>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</si>
  <si>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</si>
  <si>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</si>
  <si>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</si>
  <si>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</si>
  <si>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</si>
  <si>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</si>
  <si>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</si>
  <si>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</si>
  <si>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</si>
  <si>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</si>
  <si>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</si>
  <si>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</si>
  <si>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</si>
  <si>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</si>
  <si>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</si>
  <si>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</si>
  <si>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</si>
  <si>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</si>
  <si>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</si>
  <si>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</si>
  <si>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</si>
  <si>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</si>
  <si>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</si>
  <si>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</si>
  <si>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</si>
  <si>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</si>
  <si>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</si>
  <si>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</si>
  <si>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</si>
  <si>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</si>
  <si>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</si>
  <si>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</si>
  <si>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</si>
  <si>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</si>
  <si>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</si>
  <si>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</si>
  <si>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</si>
  <si>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</si>
  <si>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</si>
  <si>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</si>
  <si>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</si>
  <si>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</si>
  <si>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</si>
  <si>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</si>
  <si>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</si>
  <si>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</si>
  <si>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</si>
  <si>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</si>
  <si>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</si>
  <si>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</si>
  <si>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</si>
  <si>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</si>
  <si>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</si>
  <si>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</si>
  <si>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</si>
  <si>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</si>
  <si>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</si>
  <si>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</si>
  <si>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</si>
  <si>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</si>
  <si>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</si>
  <si>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</si>
  <si>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</si>
  <si>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</si>
  <si>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</si>
  <si>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</si>
  <si>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</si>
  <si>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</si>
  <si>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</si>
  <si>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</si>
  <si>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</si>
  <si>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</si>
  <si>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</si>
  <si>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</si>
  <si>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</si>
  <si>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</si>
  <si>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</si>
  <si>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</si>
  <si>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</si>
  <si>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</si>
  <si>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</si>
  <si>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</si>
  <si>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</si>
  <si>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</si>
  <si>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</si>
  <si>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</si>
  <si>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</si>
  <si>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</si>
  <si>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</si>
  <si>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</si>
  <si>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</si>
  <si>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</si>
  <si>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</si>
  <si>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</si>
  <si>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</si>
  <si>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</si>
  <si>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</si>
  <si>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</si>
  <si>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</si>
  <si>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</si>
  <si>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</si>
  <si>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</si>
  <si>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</si>
  <si>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</si>
  <si>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</si>
  <si>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</si>
  <si>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</si>
  <si>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</si>
  <si>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</si>
  <si>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</si>
  <si>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</si>
  <si>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</si>
  <si>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</si>
  <si>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</si>
  <si>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</si>
  <si>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</si>
  <si>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</si>
  <si>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</si>
  <si>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</si>
  <si>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</si>
  <si>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</si>
  <si>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</si>
  <si>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</si>
  <si>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</si>
  <si>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</si>
  <si>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</si>
  <si>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</si>
  <si>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</si>
  <si>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</si>
  <si>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</si>
  <si>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</si>
  <si>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</si>
  <si>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</si>
  <si>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</si>
  <si>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</si>
  <si>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</si>
  <si>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Б.ХАТАНТУУЛ</t>
  </si>
  <si>
    <t>ХУУЛЬ ЗҮЙ ДОТООД ХЭРГИЙН  ЯАМНЫ САНХҮҮ, ХӨРӨНГӨ</t>
  </si>
  <si>
    <t>ХЭЛТСИЙН АХЛАХ МЭРГЭЖИЛТЭН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</si>
  <si>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</si>
  <si>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</si>
  <si>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</si>
  <si>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</si>
  <si>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</si>
  <si>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</si>
  <si>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</si>
  <si>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</si>
  <si>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</si>
  <si>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</si>
  <si>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</si>
  <si>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</si>
  <si>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</si>
  <si>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</si>
  <si>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</si>
  <si>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</si>
  <si>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</si>
  <si>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</si>
  <si>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</si>
  <si>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</si>
  <si>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</si>
  <si>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</si>
  <si>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</si>
  <si>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</si>
  <si>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</si>
  <si>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</si>
  <si>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</si>
  <si>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</si>
  <si>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</si>
  <si>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</si>
  <si>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</si>
  <si>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</si>
  <si>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</si>
  <si>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</si>
  <si>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</si>
  <si>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</si>
  <si>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</si>
  <si>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</si>
  <si>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</si>
  <si>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</si>
  <si>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</si>
  <si>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</si>
  <si>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</si>
  <si>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Захиргааны удирдлагын газар</t>
  </si>
  <si>
    <t>Санхүү, аж ахуйн алба</t>
  </si>
  <si>
    <t>Сургалтын нэгдсэн төв</t>
  </si>
  <si>
    <t>Нийтийн хэв журам хамгаалах газар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</si>
  <si>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</si>
  <si>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</si>
  <si>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</si>
  <si>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</si>
  <si>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</si>
  <si>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</si>
  <si>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</si>
  <si>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</si>
  <si>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</si>
  <si>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</si>
  <si>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</si>
  <si>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</si>
  <si>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</si>
  <si>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</si>
  <si>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</si>
  <si>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</si>
  <si>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ЦЕГ-ЫН ТӨВЛӨРСӨН ТӨСВИЙН ГҮЙЦЭТГЭЛИЙН 2018 ОНЫ                                                                                              01 САРЫН НЭГТГЭСЭН МЭДЭЭ</t>
  </si>
  <si>
    <t>Цагдаагийн ерөнхий газрын 2018 оны 01 сарын авлага, өглөгийн дэлгэрэнгүй мэдээ</t>
  </si>
  <si>
    <t>ЦАГДААГИЙН ЕРӨНХИЙ ГАЗРЫН 2018 ОНЫ 01 САРЫН ТӨСВИЙН ГҮЙЦЭТГЭЛИЙН ӨР, АВЛАГЫН НЭГТГЭСЭН МЭДЭЭ</t>
  </si>
  <si>
    <t>ЦЕГ-ЫН ТӨВЛӨРСӨН ТӨСВИЙН ГҮЙЦЭТГЭЛИЙН 2018 ОНЫ                                                                                             01 САРЫН НЭГТГЭСЭН МЭДЭЭ /ХӨРӨНГӨ ОРУУЛАЛТ/</t>
  </si>
  <si>
    <t>Мөнгөн хөрөнгийн 2018 оны 01 -р сарын 01-ний үлдэгдэл</t>
  </si>
  <si>
    <t>Мөнгөн хөрөнгийн 2018 оны 01-р сарын 31-ний үлдэгдэл</t>
  </si>
  <si>
    <t>Мөнгөн хөрөнгийн 2018 оны 01 -р сарын 31-ний үлдэгдэл</t>
  </si>
  <si>
    <r>
      <t>2018 оны</t>
    </r>
    <r>
      <rPr>
        <b/>
        <sz val="8"/>
        <rFont val="Arial Mon"/>
        <family val="2"/>
      </rPr>
      <t xml:space="preserve"> 01</t>
    </r>
    <r>
      <rPr>
        <sz val="8"/>
        <rFont val="Arial Mon"/>
        <family val="2"/>
      </rPr>
      <t>-р сарын эхний үлдэгдэл</t>
    </r>
  </si>
  <si>
    <t>2018 оны 01-р сарын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</si>
</sst>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FF0000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64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5" fillId="0" borderId="1" xfId="0" applyFont="1" applyFill="1" applyBorder="1"/>
    <xf numFmtId="43" fontId="3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5" fillId="0" borderId="1" xfId="0" applyNumberFormat="1" applyFont="1" applyBorder="1"/>
    <xf numFmtId="43" fontId="24" fillId="0" borderId="0" xfId="1" applyFo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5" fillId="0" borderId="1" xfId="0" applyFont="1" applyBorder="1"/>
    <xf numFmtId="43" fontId="25" fillId="0" borderId="1" xfId="1" applyFont="1" applyBorder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43" fontId="25" fillId="0" borderId="1" xfId="0" applyNumberFormat="1" applyFont="1" applyBorder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0" fontId="13" fillId="0" borderId="0" xfId="4" applyFont="1" applyAlignment="1">
      <alignment horizontal="left"/>
    </xf>
    <xf numFmtId="43" fontId="29" fillId="0" borderId="0" xfId="1" applyFont="1"/>
    <xf numFmtId="0" fontId="29" fillId="0" borderId="0" xfId="0" applyFont="1"/>
    <xf numFmtId="0" fontId="2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0" fontId="30" fillId="0" borderId="1" xfId="0" applyFont="1" applyFill="1" applyBorder="1" applyAlignment="1">
      <alignment vertical="center" wrapText="1"/>
    </xf>
    <xf numFmtId="166" fontId="28" fillId="0" borderId="1" xfId="1" applyNumberFormat="1" applyFont="1" applyFill="1" applyBorder="1" applyAlignment="1">
      <alignment horizontal="right" vertical="center"/>
    </xf>
    <xf numFmtId="43" fontId="18" fillId="0" borderId="0" xfId="0" applyNumberFormat="1" applyFont="1"/>
    <xf numFmtId="3" fontId="31" fillId="0" borderId="1" xfId="0" applyNumberFormat="1" applyFont="1" applyFill="1" applyBorder="1" applyAlignment="1">
      <alignment horizontal="left" vertical="center" wrapText="1"/>
    </xf>
    <xf numFmtId="43" fontId="30" fillId="0" borderId="1" xfId="1" applyFont="1" applyBorder="1"/>
    <xf numFmtId="43" fontId="30" fillId="0" borderId="1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5" sqref="F15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.5703125" style="65" bestFit="1" customWidth="1"/>
    <col min="5" max="6" width="14" style="65" bestFit="1" customWidth="1"/>
    <col min="7" max="7" width="6.5703125" style="65" hidden="1" customWidth="1"/>
    <col min="8" max="8" width="13.42578125" style="65" customWidth="1"/>
    <col min="9" max="9" width="12" style="65" bestFit="1" customWidth="1"/>
    <col min="10" max="10" width="12.5703125" style="65" customWidth="1"/>
    <col min="11" max="11" width="11.42578125" style="65" customWidth="1"/>
    <col min="12" max="12" width="12" style="65" customWidth="1"/>
    <col min="13" max="13" width="11.7109375" style="65" bestFit="1" customWidth="1"/>
    <col min="14" max="14" width="12.140625" style="65" customWidth="1"/>
    <col min="15" max="15" width="12.5703125" style="65" customWidth="1"/>
    <col min="16" max="16" width="5" style="65" hidden="1" customWidth="1"/>
    <col min="17" max="17" width="12" style="65" customWidth="1"/>
    <col min="18" max="18" width="6.140625" style="65" hidden="1" customWidth="1"/>
    <col min="19" max="19" width="12" style="65" bestFit="1" customWidth="1"/>
    <col min="20" max="20" width="7" style="65" hidden="1" customWidth="1"/>
    <col min="21" max="21" width="4.140625" style="65" hidden="1" customWidth="1"/>
    <col min="22" max="23" width="12" style="65" bestFit="1" customWidth="1"/>
    <col min="24" max="24" width="4.42578125" style="65" hidden="1" customWidth="1"/>
    <col min="25" max="25" width="12.5703125" style="65" customWidth="1"/>
    <col min="26" max="26" width="11.140625" style="65" hidden="1" customWidth="1"/>
    <col min="27" max="27" width="10.7109375" style="65" customWidth="1"/>
    <col min="28" max="28" width="9" style="65" hidden="1" customWidth="1"/>
    <col min="29" max="29" width="5" style="65" hidden="1" customWidth="1"/>
    <col min="30" max="30" width="10" style="65" hidden="1" customWidth="1"/>
    <col min="31" max="31" width="5" style="65" hidden="1" customWidth="1"/>
    <col min="32" max="32" width="11.140625" style="65" hidden="1" customWidth="1"/>
    <col min="33" max="33" width="14.28515625" style="65" bestFit="1" customWidth="1"/>
    <col min="34" max="34" width="13.570312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51" t="s">
        <v>372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302</v>
      </c>
      <c r="V4" s="5" t="s">
        <v>17</v>
      </c>
      <c r="W4" s="5" t="s">
        <v>14</v>
      </c>
      <c r="X4" s="5" t="s">
        <v>236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SUM(D6:D65)</f>
        <v>0</v>
      </c>
      <c r="E5" s="8">
        <f t="shared" si="0"/>
        <v>8716086000.5</v>
      </c>
      <c r="F5" s="8">
        <f t="shared" si="0"/>
        <v>193936877.5</v>
      </c>
      <c r="G5" s="8">
        <f t="shared" si="0"/>
        <v>0</v>
      </c>
      <c r="H5" s="8">
        <f t="shared" si="0"/>
        <v>36513587</v>
      </c>
      <c r="I5" s="8">
        <f t="shared" si="0"/>
        <v>46848758</v>
      </c>
      <c r="J5" s="8">
        <f t="shared" si="0"/>
        <v>17073807</v>
      </c>
      <c r="K5" s="8">
        <f t="shared" si="0"/>
        <v>7679281</v>
      </c>
      <c r="L5" s="8">
        <f t="shared" si="0"/>
        <v>3228700</v>
      </c>
      <c r="M5" s="8">
        <f t="shared" si="0"/>
        <v>9576360</v>
      </c>
      <c r="N5" s="8">
        <f t="shared" si="0"/>
        <v>21867392</v>
      </c>
      <c r="O5" s="8">
        <f t="shared" si="0"/>
        <v>5255753</v>
      </c>
      <c r="P5" s="8">
        <f t="shared" si="0"/>
        <v>0</v>
      </c>
      <c r="Q5" s="8">
        <f t="shared" si="0"/>
        <v>1924090</v>
      </c>
      <c r="R5" s="8">
        <f t="shared" si="0"/>
        <v>0</v>
      </c>
      <c r="S5" s="8">
        <f t="shared" si="0"/>
        <v>10529428</v>
      </c>
      <c r="T5" s="8">
        <f t="shared" si="0"/>
        <v>0</v>
      </c>
      <c r="U5" s="8">
        <f t="shared" si="0"/>
        <v>0</v>
      </c>
      <c r="V5" s="8">
        <f t="shared" si="0"/>
        <v>16590690</v>
      </c>
      <c r="W5" s="8">
        <f t="shared" si="0"/>
        <v>1190200</v>
      </c>
      <c r="X5" s="8">
        <f t="shared" si="0"/>
        <v>0</v>
      </c>
      <c r="Y5" s="8">
        <f t="shared" si="0"/>
        <v>102218581</v>
      </c>
      <c r="Z5" s="8">
        <f t="shared" si="0"/>
        <v>0</v>
      </c>
      <c r="AA5" s="8">
        <f t="shared" si="0"/>
        <v>448000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8086872696</v>
      </c>
      <c r="AH5" s="8">
        <f t="shared" si="0"/>
        <v>154331800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243</v>
      </c>
      <c r="C6" s="145" t="s">
        <v>308</v>
      </c>
      <c r="D6" s="71"/>
      <c r="E6" s="150">
        <f t="shared" ref="E6:E18" si="1">SUM(F6:AI6)</f>
        <v>4306620</v>
      </c>
      <c r="F6" s="71"/>
      <c r="G6" s="71"/>
      <c r="H6" s="71"/>
      <c r="I6" s="71"/>
      <c r="J6" s="71"/>
      <c r="K6" s="71"/>
      <c r="L6" s="71"/>
      <c r="M6" s="71"/>
      <c r="N6" s="71">
        <v>4306620</v>
      </c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244</v>
      </c>
      <c r="C7" s="145" t="s">
        <v>309</v>
      </c>
      <c r="D7" s="71"/>
      <c r="E7" s="11">
        <f t="shared" si="1"/>
        <v>8670067</v>
      </c>
      <c r="F7" s="71"/>
      <c r="G7" s="71"/>
      <c r="H7" s="71">
        <v>3143567</v>
      </c>
      <c r="I7" s="71"/>
      <c r="J7" s="71"/>
      <c r="K7" s="71"/>
      <c r="L7" s="71"/>
      <c r="M7" s="71">
        <v>413000</v>
      </c>
      <c r="N7" s="71"/>
      <c r="O7" s="71"/>
      <c r="P7" s="71"/>
      <c r="Q7" s="71"/>
      <c r="R7" s="71"/>
      <c r="S7" s="71"/>
      <c r="T7" s="8"/>
      <c r="U7" s="71"/>
      <c r="V7" s="71">
        <v>5113500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245</v>
      </c>
      <c r="C8" s="145" t="s">
        <v>310</v>
      </c>
      <c r="D8" s="71"/>
      <c r="E8" s="11">
        <f t="shared" si="1"/>
        <v>10101074</v>
      </c>
      <c r="F8" s="71"/>
      <c r="G8" s="71"/>
      <c r="H8" s="71">
        <f>1655350+3645724</f>
        <v>5301074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8"/>
      <c r="U8" s="71"/>
      <c r="V8" s="71"/>
      <c r="W8" s="71"/>
      <c r="X8" s="71"/>
      <c r="Y8" s="71">
        <v>4800000</v>
      </c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246</v>
      </c>
      <c r="C9" s="145" t="s">
        <v>311</v>
      </c>
      <c r="D9" s="71"/>
      <c r="E9" s="11">
        <f t="shared" si="1"/>
        <v>2517136</v>
      </c>
      <c r="F9" s="71">
        <v>889950</v>
      </c>
      <c r="G9" s="71"/>
      <c r="H9" s="71"/>
      <c r="I9" s="71"/>
      <c r="J9" s="71">
        <v>1563936</v>
      </c>
      <c r="K9" s="71"/>
      <c r="L9" s="71"/>
      <c r="M9" s="71"/>
      <c r="N9" s="71"/>
      <c r="O9" s="71">
        <v>63250</v>
      </c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247</v>
      </c>
      <c r="C10" s="145" t="s">
        <v>312</v>
      </c>
      <c r="D10" s="71"/>
      <c r="E10" s="11">
        <f t="shared" si="1"/>
        <v>1084518</v>
      </c>
      <c r="F10" s="71"/>
      <c r="G10" s="71"/>
      <c r="H10" s="71">
        <v>76518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>
        <v>1008000</v>
      </c>
      <c r="T10" s="8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248</v>
      </c>
      <c r="C11" s="145" t="s">
        <v>313</v>
      </c>
      <c r="D11" s="71"/>
      <c r="E11" s="11">
        <f t="shared" si="1"/>
        <v>140378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>
        <v>140378</v>
      </c>
      <c r="T11" s="130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249</v>
      </c>
      <c r="C12" s="145" t="s">
        <v>230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250</v>
      </c>
      <c r="C13" s="145" t="s">
        <v>314</v>
      </c>
      <c r="D13" s="71"/>
      <c r="E13" s="11">
        <f t="shared" si="1"/>
        <v>6717288</v>
      </c>
      <c r="F13" s="71">
        <v>6394426</v>
      </c>
      <c r="G13" s="71"/>
      <c r="H13" s="71">
        <v>96612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>
        <v>226250</v>
      </c>
      <c r="T13" s="8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251</v>
      </c>
      <c r="C14" s="145" t="s">
        <v>315</v>
      </c>
      <c r="D14" s="71"/>
      <c r="E14" s="11">
        <f t="shared" si="1"/>
        <v>22686742</v>
      </c>
      <c r="F14" s="71">
        <v>14280443</v>
      </c>
      <c r="G14" s="71"/>
      <c r="H14" s="71">
        <v>2289299</v>
      </c>
      <c r="I14" s="71">
        <v>918967</v>
      </c>
      <c r="J14" s="71">
        <v>827500</v>
      </c>
      <c r="K14" s="71">
        <v>2661308</v>
      </c>
      <c r="L14" s="71"/>
      <c r="M14" s="71"/>
      <c r="N14" s="71">
        <v>344000</v>
      </c>
      <c r="O14" s="71">
        <v>895785</v>
      </c>
      <c r="P14" s="71"/>
      <c r="Q14" s="71">
        <v>238940</v>
      </c>
      <c r="R14" s="71"/>
      <c r="S14" s="71">
        <v>10500</v>
      </c>
      <c r="T14" s="8"/>
      <c r="U14" s="71"/>
      <c r="V14" s="71">
        <v>220000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252</v>
      </c>
      <c r="C15" s="145" t="s">
        <v>316</v>
      </c>
      <c r="D15" s="71"/>
      <c r="E15" s="11">
        <f t="shared" si="1"/>
        <v>770000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>
        <v>770000</v>
      </c>
      <c r="T15" s="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253</v>
      </c>
      <c r="C16" s="145" t="s">
        <v>317</v>
      </c>
      <c r="D16" s="71"/>
      <c r="E16" s="11">
        <f t="shared" si="1"/>
        <v>2740400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>
        <v>2740400</v>
      </c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254</v>
      </c>
      <c r="C17" s="145" t="s">
        <v>231</v>
      </c>
      <c r="D17" s="71"/>
      <c r="E17" s="11">
        <f t="shared" si="1"/>
        <v>3848551</v>
      </c>
      <c r="F17" s="71">
        <v>2905864</v>
      </c>
      <c r="G17" s="71"/>
      <c r="H17" s="71">
        <v>144687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>
        <v>350000</v>
      </c>
      <c r="T17" s="8"/>
      <c r="U17" s="71"/>
      <c r="V17" s="71"/>
      <c r="W17" s="71"/>
      <c r="X17" s="71"/>
      <c r="Y17" s="71"/>
      <c r="Z17" s="71"/>
      <c r="AA17" s="71">
        <v>448000</v>
      </c>
      <c r="AB17" s="71"/>
      <c r="AC17" s="71"/>
      <c r="AD17" s="71"/>
      <c r="AE17" s="71"/>
      <c r="AF17" s="71"/>
      <c r="AG17" s="71"/>
      <c r="AH17" s="71"/>
      <c r="AI17" s="71"/>
    </row>
    <row r="18" spans="1:35" ht="27" customHeight="1" x14ac:dyDescent="0.25">
      <c r="A18" s="75">
        <v>13</v>
      </c>
      <c r="B18" s="79" t="s">
        <v>255</v>
      </c>
      <c r="C18" s="145" t="s">
        <v>318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256</v>
      </c>
      <c r="C19" s="145" t="s">
        <v>319</v>
      </c>
      <c r="D19" s="71"/>
      <c r="E19" s="11">
        <f t="shared" ref="E19:E63" si="2">SUM(F19:AI19)</f>
        <v>111979</v>
      </c>
      <c r="F19" s="71">
        <v>111979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257</v>
      </c>
      <c r="C20" s="145" t="s">
        <v>320</v>
      </c>
      <c r="D20" s="71"/>
      <c r="E20" s="11">
        <f t="shared" si="2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258</v>
      </c>
      <c r="C21" s="145" t="s">
        <v>218</v>
      </c>
      <c r="D21" s="71"/>
      <c r="E21" s="11">
        <f t="shared" si="2"/>
        <v>1091100</v>
      </c>
      <c r="F21" s="71"/>
      <c r="G21" s="71"/>
      <c r="H21" s="71">
        <v>68000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>
        <v>1023100</v>
      </c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259</v>
      </c>
      <c r="C22" s="145" t="s">
        <v>359</v>
      </c>
      <c r="D22" s="71"/>
      <c r="E22" s="11">
        <f t="shared" si="2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260</v>
      </c>
      <c r="C23" s="145" t="s">
        <v>321</v>
      </c>
      <c r="D23" s="71"/>
      <c r="E23" s="11">
        <f t="shared" si="2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261</v>
      </c>
      <c r="C24" s="145" t="s">
        <v>322</v>
      </c>
      <c r="D24" s="71"/>
      <c r="E24" s="11">
        <f t="shared" si="2"/>
        <v>24784836</v>
      </c>
      <c r="F24" s="71">
        <v>6489616</v>
      </c>
      <c r="G24" s="71"/>
      <c r="H24" s="71">
        <v>86163</v>
      </c>
      <c r="I24" s="71"/>
      <c r="J24" s="71">
        <v>651357</v>
      </c>
      <c r="K24" s="71"/>
      <c r="L24" s="71"/>
      <c r="M24" s="71">
        <v>3398200</v>
      </c>
      <c r="N24" s="71">
        <v>6627750</v>
      </c>
      <c r="O24" s="71"/>
      <c r="P24" s="71"/>
      <c r="Q24" s="71">
        <v>419250</v>
      </c>
      <c r="R24" s="71"/>
      <c r="S24" s="71">
        <v>1215200</v>
      </c>
      <c r="T24" s="8"/>
      <c r="U24" s="71"/>
      <c r="V24" s="71">
        <v>4707100</v>
      </c>
      <c r="W24" s="71">
        <v>1190200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27" customHeight="1" x14ac:dyDescent="0.25">
      <c r="A25" s="75">
        <v>20</v>
      </c>
      <c r="B25" s="79" t="s">
        <v>262</v>
      </c>
      <c r="C25" s="145" t="s">
        <v>323</v>
      </c>
      <c r="D25" s="71"/>
      <c r="E25" s="11">
        <f t="shared" si="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263</v>
      </c>
      <c r="C26" s="145" t="s">
        <v>324</v>
      </c>
      <c r="D26" s="71"/>
      <c r="E26" s="11">
        <f t="shared" si="2"/>
        <v>1810785</v>
      </c>
      <c r="F26" s="71">
        <v>1810785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264</v>
      </c>
      <c r="C27" s="145" t="s">
        <v>325</v>
      </c>
      <c r="D27" s="71"/>
      <c r="E27" s="11">
        <f t="shared" si="2"/>
        <v>29155873</v>
      </c>
      <c r="F27" s="71">
        <v>2275480</v>
      </c>
      <c r="G27" s="71"/>
      <c r="H27" s="71"/>
      <c r="I27" s="71"/>
      <c r="J27" s="71">
        <v>4554999</v>
      </c>
      <c r="K27" s="71">
        <v>1382205</v>
      </c>
      <c r="L27" s="71"/>
      <c r="M27" s="71">
        <v>5326260</v>
      </c>
      <c r="N27" s="71">
        <v>4564400</v>
      </c>
      <c r="O27" s="71">
        <v>3529239</v>
      </c>
      <c r="P27" s="71"/>
      <c r="Q27" s="71">
        <v>1265900</v>
      </c>
      <c r="R27" s="71"/>
      <c r="S27" s="71">
        <v>570600</v>
      </c>
      <c r="T27" s="8"/>
      <c r="U27" s="71"/>
      <c r="V27" s="71">
        <v>5686790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265</v>
      </c>
      <c r="C28" s="145" t="s">
        <v>326</v>
      </c>
      <c r="D28" s="71"/>
      <c r="E28" s="11">
        <f t="shared" si="2"/>
        <v>3258370</v>
      </c>
      <c r="F28" s="71"/>
      <c r="G28" s="71"/>
      <c r="H28" s="71"/>
      <c r="I28" s="71"/>
      <c r="J28" s="71">
        <v>1052656</v>
      </c>
      <c r="K28" s="71">
        <v>359915</v>
      </c>
      <c r="L28" s="71"/>
      <c r="M28" s="71">
        <v>438900</v>
      </c>
      <c r="N28" s="71">
        <v>394568</v>
      </c>
      <c r="O28" s="71">
        <v>515031</v>
      </c>
      <c r="P28" s="71"/>
      <c r="Q28" s="71"/>
      <c r="R28" s="71"/>
      <c r="S28" s="71"/>
      <c r="T28" s="8"/>
      <c r="U28" s="71"/>
      <c r="V28" s="71">
        <v>497300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266</v>
      </c>
      <c r="C29" s="145" t="s">
        <v>327</v>
      </c>
      <c r="D29" s="86"/>
      <c r="E29" s="11">
        <f t="shared" ref="E29:E46" si="3">SUM(F29:AI29)</f>
        <v>4002128</v>
      </c>
      <c r="F29" s="71">
        <v>4002128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U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267</v>
      </c>
      <c r="C30" s="148" t="s">
        <v>328</v>
      </c>
      <c r="D30" s="11"/>
      <c r="E30" s="11">
        <f t="shared" si="3"/>
        <v>7607975</v>
      </c>
      <c r="F30" s="146">
        <v>800788</v>
      </c>
      <c r="G30" s="11"/>
      <c r="H30" s="11"/>
      <c r="I30" s="131"/>
      <c r="J30" s="11"/>
      <c r="K30" s="11"/>
      <c r="L30" s="11"/>
      <c r="M30" s="11"/>
      <c r="N30" s="11">
        <v>4482187</v>
      </c>
      <c r="O30" s="11"/>
      <c r="P30" s="11"/>
      <c r="Q30" s="11"/>
      <c r="R30" s="11"/>
      <c r="S30" s="11">
        <v>2325000</v>
      </c>
      <c r="T30" s="75"/>
      <c r="U30" s="75"/>
      <c r="V30" s="11"/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48" t="s">
        <v>329</v>
      </c>
      <c r="D31" s="11"/>
      <c r="E31" s="11">
        <f t="shared" si="3"/>
        <v>3104168</v>
      </c>
      <c r="F31" s="11"/>
      <c r="G31" s="11"/>
      <c r="H31" s="11"/>
      <c r="I31" s="131">
        <v>1588286</v>
      </c>
      <c r="J31" s="131">
        <v>1515882</v>
      </c>
      <c r="K31" s="131"/>
      <c r="L31" s="11"/>
      <c r="M31" s="131"/>
      <c r="N31" s="11"/>
      <c r="O31" s="11"/>
      <c r="P31" s="11"/>
      <c r="Q31" s="11"/>
      <c r="R31" s="11"/>
      <c r="S31" s="131"/>
      <c r="T31" s="75"/>
      <c r="U31" s="75"/>
      <c r="V31" s="11"/>
      <c r="W31" s="11"/>
      <c r="X31" s="11"/>
      <c r="Y31" s="11"/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268</v>
      </c>
      <c r="C32" s="148" t="s">
        <v>330</v>
      </c>
      <c r="D32" s="11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U32" s="75"/>
      <c r="V32" s="11"/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269</v>
      </c>
      <c r="C33" s="148" t="s">
        <v>331</v>
      </c>
      <c r="D33" s="11"/>
      <c r="E33" s="11">
        <f t="shared" si="3"/>
        <v>924694</v>
      </c>
      <c r="F33" s="11"/>
      <c r="G33" s="11"/>
      <c r="H33" s="11"/>
      <c r="I33" s="11">
        <v>285860</v>
      </c>
      <c r="J33" s="131">
        <v>638834</v>
      </c>
      <c r="K33" s="11"/>
      <c r="L33" s="11"/>
      <c r="M33" s="11"/>
      <c r="N33" s="11"/>
      <c r="O33" s="11"/>
      <c r="P33" s="11"/>
      <c r="Q33" s="11"/>
      <c r="R33" s="11"/>
      <c r="S33" s="11"/>
      <c r="T33" s="75"/>
      <c r="U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270</v>
      </c>
      <c r="C34" s="148" t="s">
        <v>332</v>
      </c>
      <c r="D34" s="11"/>
      <c r="E34" s="11">
        <f t="shared" si="3"/>
        <v>9894925</v>
      </c>
      <c r="F34" s="11">
        <v>4076762</v>
      </c>
      <c r="G34" s="11"/>
      <c r="H34" s="11">
        <v>3357736</v>
      </c>
      <c r="I34" s="11">
        <v>37760</v>
      </c>
      <c r="J34" s="131">
        <v>1124800</v>
      </c>
      <c r="K34" s="11"/>
      <c r="L34" s="11"/>
      <c r="M34" s="131"/>
      <c r="N34" s="131">
        <v>1147867</v>
      </c>
      <c r="O34" s="11"/>
      <c r="P34" s="11"/>
      <c r="Q34" s="11"/>
      <c r="R34" s="11"/>
      <c r="S34" s="11">
        <v>150000</v>
      </c>
      <c r="T34" s="75"/>
      <c r="U34" s="75"/>
      <c r="V34" s="131"/>
      <c r="W34" s="11"/>
      <c r="X34" s="11"/>
      <c r="Y34" s="131"/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271</v>
      </c>
      <c r="C35" s="148" t="s">
        <v>333</v>
      </c>
      <c r="D35" s="11"/>
      <c r="E35" s="11">
        <f t="shared" si="3"/>
        <v>1606428</v>
      </c>
      <c r="F35" s="11"/>
      <c r="G35" s="11"/>
      <c r="H35" s="11"/>
      <c r="I35" s="131">
        <v>1606428</v>
      </c>
      <c r="J35" s="131"/>
      <c r="K35" s="131"/>
      <c r="L35" s="11"/>
      <c r="M35" s="11"/>
      <c r="N35" s="11"/>
      <c r="O35" s="11"/>
      <c r="P35" s="11"/>
      <c r="Q35" s="11"/>
      <c r="R35" s="11"/>
      <c r="S35" s="11"/>
      <c r="T35" s="75"/>
      <c r="U35" s="75"/>
      <c r="V35" s="11"/>
      <c r="W35" s="11"/>
      <c r="X35" s="11"/>
      <c r="Y35" s="131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272</v>
      </c>
      <c r="C36" s="148" t="s">
        <v>334</v>
      </c>
      <c r="D36" s="11"/>
      <c r="E36" s="11">
        <f t="shared" si="3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5"/>
      <c r="U36" s="75"/>
      <c r="V36" s="11"/>
      <c r="W36" s="11"/>
      <c r="X36" s="11"/>
      <c r="Y36" s="131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282</v>
      </c>
      <c r="C37" s="148" t="s">
        <v>335</v>
      </c>
      <c r="D37" s="11"/>
      <c r="E37" s="11">
        <f t="shared" si="3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U37" s="75"/>
      <c r="V37" s="11"/>
      <c r="W37" s="11"/>
      <c r="X37" s="11"/>
      <c r="Y37" s="131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273</v>
      </c>
      <c r="C38" s="148" t="s">
        <v>336</v>
      </c>
      <c r="D38" s="11"/>
      <c r="E38" s="11">
        <f t="shared" si="3"/>
        <v>3265120</v>
      </c>
      <c r="F38" s="11">
        <v>670054</v>
      </c>
      <c r="G38" s="11"/>
      <c r="H38" s="11"/>
      <c r="I38" s="131">
        <v>2410523</v>
      </c>
      <c r="J38" s="131">
        <v>184543</v>
      </c>
      <c r="K38" s="11"/>
      <c r="L38" s="11"/>
      <c r="M38" s="11"/>
      <c r="N38" s="11"/>
      <c r="O38" s="11"/>
      <c r="P38" s="11"/>
      <c r="Q38" s="11"/>
      <c r="R38" s="11"/>
      <c r="S38" s="11"/>
      <c r="T38" s="75"/>
      <c r="U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274</v>
      </c>
      <c r="C39" s="148" t="s">
        <v>337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5"/>
      <c r="U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276</v>
      </c>
      <c r="C40" s="148" t="s">
        <v>338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U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275</v>
      </c>
      <c r="C41" s="148" t="s">
        <v>339</v>
      </c>
      <c r="D41" s="11"/>
      <c r="E41" s="11">
        <f t="shared" si="3"/>
        <v>0</v>
      </c>
      <c r="F41" s="11"/>
      <c r="G41" s="11"/>
      <c r="H41" s="11"/>
      <c r="I41" s="11"/>
      <c r="J41" s="132"/>
      <c r="K41" s="11"/>
      <c r="L41" s="11"/>
      <c r="M41" s="11"/>
      <c r="N41" s="11"/>
      <c r="O41" s="11"/>
      <c r="P41" s="11"/>
      <c r="Q41" s="11"/>
      <c r="R41" s="11"/>
      <c r="S41" s="11"/>
      <c r="T41" s="75"/>
      <c r="U41" s="75"/>
      <c r="V41" s="11"/>
      <c r="W41" s="11"/>
      <c r="X41" s="11"/>
      <c r="Y41" s="11"/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277</v>
      </c>
      <c r="C42" s="148" t="s">
        <v>340</v>
      </c>
      <c r="D42" s="11"/>
      <c r="E42" s="11">
        <f t="shared" si="3"/>
        <v>644795</v>
      </c>
      <c r="F42" s="11">
        <v>239852</v>
      </c>
      <c r="G42" s="11"/>
      <c r="H42" s="11">
        <v>38943</v>
      </c>
      <c r="I42" s="11"/>
      <c r="J42" s="131"/>
      <c r="K42" s="11"/>
      <c r="L42" s="11"/>
      <c r="M42" s="11"/>
      <c r="N42" s="11"/>
      <c r="O42" s="11"/>
      <c r="P42" s="11"/>
      <c r="Q42" s="11"/>
      <c r="R42" s="11"/>
      <c r="S42" s="11"/>
      <c r="T42" s="75"/>
      <c r="U42" s="75"/>
      <c r="V42" s="11">
        <v>366000</v>
      </c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278</v>
      </c>
      <c r="C43" s="148" t="s">
        <v>341</v>
      </c>
      <c r="D43" s="11"/>
      <c r="E43" s="11">
        <f t="shared" si="3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5"/>
      <c r="U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279</v>
      </c>
      <c r="C44" s="145" t="s">
        <v>342</v>
      </c>
      <c r="D44" s="86"/>
      <c r="E44" s="11">
        <f t="shared" si="3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5"/>
      <c r="U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280</v>
      </c>
      <c r="C45" s="145" t="s">
        <v>343</v>
      </c>
      <c r="D45" s="86"/>
      <c r="E45" s="11">
        <f t="shared" si="3"/>
        <v>0</v>
      </c>
      <c r="F45" s="80"/>
      <c r="G45" s="80"/>
      <c r="H45" s="80"/>
      <c r="I45" s="133"/>
      <c r="J45" s="133"/>
      <c r="K45" s="133"/>
      <c r="L45" s="133"/>
      <c r="M45" s="133"/>
      <c r="N45" s="133"/>
      <c r="O45" s="133"/>
      <c r="P45" s="80"/>
      <c r="Q45" s="80"/>
      <c r="R45" s="80"/>
      <c r="S45" s="80"/>
      <c r="T45" s="75"/>
      <c r="U45" s="75"/>
      <c r="V45" s="80"/>
      <c r="W45" s="80"/>
      <c r="X45" s="80"/>
      <c r="Y45" s="80"/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281</v>
      </c>
      <c r="C46" s="145" t="s">
        <v>344</v>
      </c>
      <c r="D46" s="86"/>
      <c r="E46" s="11">
        <f t="shared" si="3"/>
        <v>0</v>
      </c>
      <c r="F46" s="71"/>
      <c r="G46" s="71"/>
      <c r="H46" s="71"/>
      <c r="I46" s="134"/>
      <c r="J46" s="134"/>
      <c r="K46" s="134"/>
      <c r="L46" s="71"/>
      <c r="M46" s="71"/>
      <c r="N46" s="134"/>
      <c r="O46" s="71"/>
      <c r="P46" s="71"/>
      <c r="Q46" s="71"/>
      <c r="R46" s="71"/>
      <c r="S46" s="71"/>
      <c r="T46" s="75"/>
      <c r="U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283</v>
      </c>
      <c r="C47" s="145" t="s">
        <v>345</v>
      </c>
      <c r="D47" s="71"/>
      <c r="E47" s="11">
        <f t="shared" si="2"/>
        <v>43012391</v>
      </c>
      <c r="F47" s="71">
        <v>33171870</v>
      </c>
      <c r="G47" s="71"/>
      <c r="H47" s="71">
        <v>1605368</v>
      </c>
      <c r="I47" s="71"/>
      <c r="J47" s="71">
        <v>4959300</v>
      </c>
      <c r="K47" s="71">
        <v>3275853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284</v>
      </c>
      <c r="C48" s="145" t="s">
        <v>346</v>
      </c>
      <c r="D48" s="71"/>
      <c r="E48" s="11">
        <f t="shared" si="2"/>
        <v>2798088</v>
      </c>
      <c r="F48" s="71">
        <v>2558933</v>
      </c>
      <c r="G48" s="71"/>
      <c r="H48" s="71">
        <v>239155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300</v>
      </c>
      <c r="C49" s="145" t="s">
        <v>347</v>
      </c>
      <c r="D49" s="71"/>
      <c r="E49" s="11">
        <f t="shared" ref="E49:E57" si="4">SUM(F49:AI49)</f>
        <v>13587805</v>
      </c>
      <c r="F49" s="71">
        <f>591850+12381330</f>
        <v>12973180</v>
      </c>
      <c r="G49" s="71"/>
      <c r="H49" s="71">
        <v>362177</v>
      </c>
      <c r="I49" s="71"/>
      <c r="J49" s="71"/>
      <c r="K49" s="71"/>
      <c r="L49" s="71"/>
      <c r="M49" s="71"/>
      <c r="N49" s="71"/>
      <c r="O49" s="71">
        <v>252448</v>
      </c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285</v>
      </c>
      <c r="C50" s="145" t="s">
        <v>229</v>
      </c>
      <c r="D50" s="71"/>
      <c r="E50" s="11">
        <f t="shared" si="4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286</v>
      </c>
      <c r="C51" s="145" t="s">
        <v>365</v>
      </c>
      <c r="D51" s="71"/>
      <c r="E51" s="11">
        <f t="shared" si="4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299</v>
      </c>
      <c r="C52" s="145" t="s">
        <v>348</v>
      </c>
      <c r="D52" s="71"/>
      <c r="E52" s="11">
        <f t="shared" si="4"/>
        <v>316850</v>
      </c>
      <c r="F52" s="71">
        <v>316850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287</v>
      </c>
      <c r="C53" s="145" t="s">
        <v>349</v>
      </c>
      <c r="D53" s="71"/>
      <c r="E53" s="11">
        <f t="shared" si="4"/>
        <v>2381407</v>
      </c>
      <c r="F53" s="71">
        <v>2381407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288</v>
      </c>
      <c r="C54" s="145" t="s">
        <v>366</v>
      </c>
      <c r="D54" s="71"/>
      <c r="E54" s="11">
        <f t="shared" si="4"/>
        <v>155977</v>
      </c>
      <c r="F54" s="71"/>
      <c r="G54" s="71"/>
      <c r="H54" s="71">
        <v>155977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289</v>
      </c>
      <c r="C55" s="145" t="s">
        <v>367</v>
      </c>
      <c r="D55" s="71"/>
      <c r="E55" s="11">
        <f t="shared" si="4"/>
        <v>102970981</v>
      </c>
      <c r="F55" s="71">
        <v>2323700</v>
      </c>
      <c r="G55" s="71"/>
      <c r="H55" s="71"/>
      <c r="I55" s="71"/>
      <c r="J55" s="71"/>
      <c r="K55" s="71"/>
      <c r="L55" s="71">
        <v>3228700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>
        <v>97418581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290</v>
      </c>
      <c r="C56" s="58" t="s">
        <v>364</v>
      </c>
      <c r="D56" s="71"/>
      <c r="E56" s="11">
        <f t="shared" si="4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291</v>
      </c>
      <c r="C57" s="145" t="s">
        <v>215</v>
      </c>
      <c r="D57" s="71"/>
      <c r="E57" s="11">
        <f t="shared" si="4"/>
        <v>1697317</v>
      </c>
      <c r="F57" s="71">
        <v>827193</v>
      </c>
      <c r="G57" s="71"/>
      <c r="H57" s="71">
        <v>870124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292</v>
      </c>
      <c r="C58" s="145" t="s">
        <v>350</v>
      </c>
      <c r="D58" s="71"/>
      <c r="E58" s="11">
        <f t="shared" si="2"/>
        <v>852167.5</v>
      </c>
      <c r="F58" s="71">
        <v>852167.5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293</v>
      </c>
      <c r="C59" s="145" t="s">
        <v>353</v>
      </c>
      <c r="D59" s="71"/>
      <c r="E59" s="11">
        <f t="shared" si="2"/>
        <v>57863572</v>
      </c>
      <c r="F59" s="71">
        <v>39366727</v>
      </c>
      <c r="G59" s="71"/>
      <c r="H59" s="71">
        <v>18496845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294</v>
      </c>
      <c r="C60" s="58" t="s">
        <v>351</v>
      </c>
      <c r="D60" s="71"/>
      <c r="E60" s="11">
        <f t="shared" si="2"/>
        <v>8241204496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8086872696</v>
      </c>
      <c r="AH60" s="71">
        <v>154331800</v>
      </c>
      <c r="AI60" s="71"/>
    </row>
    <row r="61" spans="1:35" ht="33.75" x14ac:dyDescent="0.25">
      <c r="A61" s="75">
        <v>56</v>
      </c>
      <c r="B61" s="79" t="s">
        <v>295</v>
      </c>
      <c r="C61" s="145" t="s">
        <v>368</v>
      </c>
      <c r="D61" s="71"/>
      <c r="E61" s="11">
        <f t="shared" si="2"/>
        <v>40000934</v>
      </c>
      <c r="F61" s="71"/>
      <c r="G61" s="71"/>
      <c r="H61" s="71"/>
      <c r="I61" s="71">
        <v>40000934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296</v>
      </c>
      <c r="C62" s="145" t="s">
        <v>307</v>
      </c>
      <c r="D62" s="71"/>
      <c r="E62" s="11">
        <f t="shared" si="2"/>
        <v>155977</v>
      </c>
      <c r="F62" s="71"/>
      <c r="G62" s="71"/>
      <c r="H62" s="71">
        <v>155977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297</v>
      </c>
      <c r="C63" s="145" t="s">
        <v>352</v>
      </c>
      <c r="D63" s="71"/>
      <c r="E63" s="11">
        <f t="shared" si="2"/>
        <v>25365</v>
      </c>
      <c r="F63" s="71"/>
      <c r="G63" s="71"/>
      <c r="H63" s="71">
        <v>25365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298</v>
      </c>
      <c r="C64" s="145" t="s">
        <v>228</v>
      </c>
      <c r="D64" s="72"/>
      <c r="E64" s="11">
        <f>SUM(F64:AI64)</f>
        <v>54216723</v>
      </c>
      <c r="F64" s="71">
        <v>54216723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4">
        <v>900012087</v>
      </c>
      <c r="C65" s="58" t="s">
        <v>363</v>
      </c>
      <c r="D65" s="71"/>
      <c r="E65" s="11">
        <f>SUM(F65:AI65)</f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52" t="s">
        <v>303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</row>
  </sheetData>
  <mergeCells count="2">
    <mergeCell ref="C1:AI1"/>
    <mergeCell ref="A67:AI67"/>
  </mergeCells>
  <pageMargins left="0.17" right="0.17" top="1.38" bottom="0.17" header="0.31496062992125984" footer="0.17"/>
  <pageSetup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25" workbookViewId="0">
      <selection activeCell="L43" sqref="L43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6384" width="9.140625" style="7"/>
  </cols>
  <sheetData>
    <row r="1" spans="1:9" ht="17.25" x14ac:dyDescent="0.3">
      <c r="B1" s="153" t="s">
        <v>371</v>
      </c>
      <c r="C1" s="153"/>
      <c r="D1" s="153"/>
      <c r="E1" s="153"/>
      <c r="F1" s="153"/>
      <c r="G1" s="153"/>
      <c r="H1" s="153"/>
      <c r="I1" s="153"/>
    </row>
    <row r="2" spans="1:9" x14ac:dyDescent="0.25">
      <c r="B2" s="19"/>
      <c r="C2" s="34"/>
      <c r="D2" s="34"/>
      <c r="E2" s="34"/>
      <c r="F2" s="34"/>
      <c r="G2" s="34"/>
      <c r="H2" s="34"/>
      <c r="I2" s="19"/>
    </row>
    <row r="3" spans="1:9" ht="42.75" customHeight="1" x14ac:dyDescent="0.25">
      <c r="A3" s="154" t="s">
        <v>221</v>
      </c>
      <c r="B3" s="154"/>
      <c r="C3" s="155" t="s">
        <v>377</v>
      </c>
      <c r="D3" s="155" t="s">
        <v>222</v>
      </c>
      <c r="E3" s="155" t="s">
        <v>223</v>
      </c>
      <c r="F3" s="157" t="s">
        <v>378</v>
      </c>
      <c r="G3" s="158"/>
      <c r="H3" s="158"/>
      <c r="I3" s="159"/>
    </row>
    <row r="4" spans="1:9" ht="48" customHeight="1" x14ac:dyDescent="0.25">
      <c r="A4" s="12" t="s">
        <v>42</v>
      </c>
      <c r="B4" s="29" t="s">
        <v>43</v>
      </c>
      <c r="C4" s="156"/>
      <c r="D4" s="156"/>
      <c r="E4" s="156"/>
      <c r="F4" s="35" t="s">
        <v>44</v>
      </c>
      <c r="G4" s="35" t="s">
        <v>45</v>
      </c>
      <c r="H4" s="35" t="s">
        <v>46</v>
      </c>
      <c r="I4" s="12" t="s">
        <v>47</v>
      </c>
    </row>
    <row r="5" spans="1:9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9" s="25" customFormat="1" x14ac:dyDescent="0.25">
      <c r="A6" s="24"/>
      <c r="B6" s="20" t="s">
        <v>55</v>
      </c>
      <c r="C6" s="37"/>
      <c r="D6" s="37">
        <f>+C6-F6</f>
        <v>0</v>
      </c>
      <c r="E6" s="37"/>
      <c r="F6" s="37">
        <f>+'өр ав'!D5</f>
        <v>0</v>
      </c>
      <c r="G6" s="37">
        <f>+F6</f>
        <v>0</v>
      </c>
      <c r="H6" s="37">
        <v>0</v>
      </c>
      <c r="I6" s="14">
        <v>0</v>
      </c>
    </row>
    <row r="7" spans="1:9" s="25" customFormat="1" x14ac:dyDescent="0.25">
      <c r="A7" s="24"/>
      <c r="B7" s="20" t="s">
        <v>56</v>
      </c>
      <c r="C7" s="37"/>
      <c r="D7" s="37">
        <f>SUM(D8:D55)</f>
        <v>0</v>
      </c>
      <c r="E7" s="37">
        <f>SUM(E8:E55)</f>
        <v>8716086000.5</v>
      </c>
      <c r="F7" s="37">
        <f>SUM(F8:F55)</f>
        <v>8716086000.5</v>
      </c>
      <c r="G7" s="37">
        <f t="shared" ref="G7:I7" si="0">SUM(G8:G55)</f>
        <v>8716086000.5</v>
      </c>
      <c r="H7" s="37">
        <f t="shared" si="0"/>
        <v>0</v>
      </c>
      <c r="I7" s="14">
        <f t="shared" si="0"/>
        <v>0</v>
      </c>
    </row>
    <row r="8" spans="1:9" x14ac:dyDescent="0.25">
      <c r="A8" s="26"/>
      <c r="B8" s="21" t="s">
        <v>57</v>
      </c>
      <c r="C8" s="37"/>
      <c r="D8" s="36"/>
      <c r="E8" s="36"/>
      <c r="F8" s="37"/>
      <c r="G8" s="36"/>
      <c r="H8" s="36"/>
      <c r="I8" s="13"/>
    </row>
    <row r="9" spans="1:9" x14ac:dyDescent="0.25">
      <c r="A9" s="27">
        <v>210101</v>
      </c>
      <c r="B9" s="28" t="s">
        <v>58</v>
      </c>
      <c r="C9" s="36"/>
      <c r="D9" s="36">
        <f>+C9</f>
        <v>0</v>
      </c>
      <c r="E9" s="36">
        <f>+F9</f>
        <v>193936877.5</v>
      </c>
      <c r="F9" s="36">
        <f>+'өр ав'!F5</f>
        <v>193936877.5</v>
      </c>
      <c r="G9" s="36">
        <f>+F9</f>
        <v>193936877.5</v>
      </c>
      <c r="H9" s="36"/>
      <c r="I9" s="13"/>
    </row>
    <row r="10" spans="1:9" x14ac:dyDescent="0.25">
      <c r="A10" s="27" t="s">
        <v>59</v>
      </c>
      <c r="B10" s="28" t="s">
        <v>60</v>
      </c>
      <c r="C10" s="36"/>
      <c r="D10" s="36">
        <f t="shared" ref="D10:D55" si="1">+C10</f>
        <v>0</v>
      </c>
      <c r="E10" s="36">
        <f t="shared" ref="E10:E55" si="2">+F10</f>
        <v>0</v>
      </c>
      <c r="F10" s="36"/>
      <c r="G10" s="36">
        <f t="shared" ref="G10:G55" si="3">+F10</f>
        <v>0</v>
      </c>
      <c r="H10" s="36"/>
      <c r="I10" s="13"/>
    </row>
    <row r="11" spans="1:9" x14ac:dyDescent="0.25">
      <c r="A11" s="27" t="s">
        <v>61</v>
      </c>
      <c r="B11" s="28" t="s">
        <v>62</v>
      </c>
      <c r="C11" s="36"/>
      <c r="D11" s="36">
        <f t="shared" si="1"/>
        <v>0</v>
      </c>
      <c r="E11" s="36">
        <f t="shared" si="2"/>
        <v>0</v>
      </c>
      <c r="F11" s="36"/>
      <c r="G11" s="36">
        <f t="shared" si="3"/>
        <v>0</v>
      </c>
      <c r="H11" s="36"/>
      <c r="I11" s="13"/>
    </row>
    <row r="12" spans="1:9" x14ac:dyDescent="0.25">
      <c r="A12" s="27" t="s">
        <v>63</v>
      </c>
      <c r="B12" s="28" t="s">
        <v>64</v>
      </c>
      <c r="C12" s="36"/>
      <c r="D12" s="36">
        <f t="shared" si="1"/>
        <v>0</v>
      </c>
      <c r="E12" s="36">
        <f t="shared" si="2"/>
        <v>0</v>
      </c>
      <c r="F12" s="36"/>
      <c r="G12" s="36">
        <f t="shared" si="3"/>
        <v>0</v>
      </c>
      <c r="H12" s="36"/>
      <c r="I12" s="13"/>
    </row>
    <row r="13" spans="1:9" x14ac:dyDescent="0.25">
      <c r="A13" s="27" t="s">
        <v>65</v>
      </c>
      <c r="B13" s="28" t="s">
        <v>36</v>
      </c>
      <c r="C13" s="36"/>
      <c r="D13" s="36">
        <f t="shared" si="1"/>
        <v>0</v>
      </c>
      <c r="E13" s="36">
        <f t="shared" si="2"/>
        <v>0</v>
      </c>
      <c r="F13" s="36">
        <f>+'өр ав'!G5</f>
        <v>0</v>
      </c>
      <c r="G13" s="36">
        <f t="shared" si="3"/>
        <v>0</v>
      </c>
      <c r="H13" s="36"/>
      <c r="I13" s="13"/>
    </row>
    <row r="14" spans="1:9" x14ac:dyDescent="0.25">
      <c r="A14" s="29">
        <v>210201</v>
      </c>
      <c r="B14" s="21" t="s">
        <v>66</v>
      </c>
      <c r="C14" s="36"/>
      <c r="D14" s="36">
        <f t="shared" si="1"/>
        <v>0</v>
      </c>
      <c r="E14" s="36">
        <f t="shared" si="2"/>
        <v>36513587</v>
      </c>
      <c r="F14" s="36">
        <f>+'өр ав'!H5</f>
        <v>36513587</v>
      </c>
      <c r="G14" s="36">
        <f t="shared" si="3"/>
        <v>36513587</v>
      </c>
      <c r="H14" s="36"/>
      <c r="I14" s="13"/>
    </row>
    <row r="15" spans="1:9" x14ac:dyDescent="0.25">
      <c r="A15" s="27" t="s">
        <v>67</v>
      </c>
      <c r="B15" s="21" t="s">
        <v>68</v>
      </c>
      <c r="C15" s="36"/>
      <c r="D15" s="36">
        <f t="shared" si="1"/>
        <v>0</v>
      </c>
      <c r="E15" s="36">
        <f t="shared" si="2"/>
        <v>46848758</v>
      </c>
      <c r="F15" s="36">
        <f>+'өр ав'!I5</f>
        <v>46848758</v>
      </c>
      <c r="G15" s="36">
        <f t="shared" si="3"/>
        <v>46848758</v>
      </c>
      <c r="H15" s="36"/>
      <c r="I15" s="13"/>
    </row>
    <row r="16" spans="1:9" x14ac:dyDescent="0.25">
      <c r="A16" s="27" t="s">
        <v>69</v>
      </c>
      <c r="B16" s="21" t="s">
        <v>70</v>
      </c>
      <c r="C16" s="36"/>
      <c r="D16" s="36">
        <f t="shared" si="1"/>
        <v>0</v>
      </c>
      <c r="E16" s="36">
        <f t="shared" si="2"/>
        <v>17073807</v>
      </c>
      <c r="F16" s="36">
        <f>+'өр ав'!J5</f>
        <v>17073807</v>
      </c>
      <c r="G16" s="36">
        <f t="shared" si="3"/>
        <v>17073807</v>
      </c>
      <c r="H16" s="36"/>
      <c r="I16" s="13"/>
    </row>
    <row r="17" spans="1:9" x14ac:dyDescent="0.25">
      <c r="A17" s="27" t="s">
        <v>71</v>
      </c>
      <c r="B17" s="21" t="s">
        <v>13</v>
      </c>
      <c r="C17" s="36"/>
      <c r="D17" s="36">
        <f t="shared" si="1"/>
        <v>0</v>
      </c>
      <c r="E17" s="36">
        <f t="shared" si="2"/>
        <v>7679281</v>
      </c>
      <c r="F17" s="36">
        <f>+'өр ав'!K5</f>
        <v>7679281</v>
      </c>
      <c r="G17" s="36">
        <f t="shared" si="3"/>
        <v>7679281</v>
      </c>
      <c r="H17" s="36"/>
      <c r="I17" s="13"/>
    </row>
    <row r="18" spans="1:9" x14ac:dyDescent="0.25">
      <c r="A18" s="27" t="s">
        <v>72</v>
      </c>
      <c r="B18" s="21" t="s">
        <v>73</v>
      </c>
      <c r="C18" s="36"/>
      <c r="D18" s="36">
        <f t="shared" si="1"/>
        <v>0</v>
      </c>
      <c r="E18" s="36">
        <f t="shared" si="2"/>
        <v>3228700</v>
      </c>
      <c r="F18" s="36">
        <f>+'өр ав'!L5</f>
        <v>3228700</v>
      </c>
      <c r="G18" s="36">
        <f t="shared" si="3"/>
        <v>3228700</v>
      </c>
      <c r="H18" s="36"/>
      <c r="I18" s="13"/>
    </row>
    <row r="19" spans="1:9" x14ac:dyDescent="0.25">
      <c r="A19" s="27" t="s">
        <v>74</v>
      </c>
      <c r="B19" s="21" t="s">
        <v>28</v>
      </c>
      <c r="C19" s="36"/>
      <c r="D19" s="36">
        <f t="shared" si="1"/>
        <v>0</v>
      </c>
      <c r="E19" s="36">
        <f t="shared" si="2"/>
        <v>9576360</v>
      </c>
      <c r="F19" s="36">
        <f>+'өр ав'!M5</f>
        <v>9576360</v>
      </c>
      <c r="G19" s="36">
        <f t="shared" si="3"/>
        <v>9576360</v>
      </c>
      <c r="H19" s="36"/>
      <c r="I19" s="13"/>
    </row>
    <row r="20" spans="1:9" x14ac:dyDescent="0.25">
      <c r="A20" s="27" t="s">
        <v>75</v>
      </c>
      <c r="B20" s="21" t="s">
        <v>11</v>
      </c>
      <c r="C20" s="36"/>
      <c r="D20" s="36">
        <f t="shared" si="1"/>
        <v>0</v>
      </c>
      <c r="E20" s="36">
        <f t="shared" si="2"/>
        <v>21867392</v>
      </c>
      <c r="F20" s="36">
        <f>+'өр ав'!N5</f>
        <v>21867392</v>
      </c>
      <c r="G20" s="36">
        <f t="shared" si="3"/>
        <v>21867392</v>
      </c>
      <c r="H20" s="36"/>
      <c r="I20" s="13"/>
    </row>
    <row r="21" spans="1:9" x14ac:dyDescent="0.25">
      <c r="A21" s="27" t="s">
        <v>76</v>
      </c>
      <c r="B21" s="21" t="s">
        <v>77</v>
      </c>
      <c r="C21" s="36"/>
      <c r="D21" s="36">
        <f t="shared" si="1"/>
        <v>0</v>
      </c>
      <c r="E21" s="36">
        <f t="shared" si="2"/>
        <v>5255753</v>
      </c>
      <c r="F21" s="36">
        <f>+'өр ав'!O5</f>
        <v>5255753</v>
      </c>
      <c r="G21" s="36">
        <f t="shared" si="3"/>
        <v>5255753</v>
      </c>
      <c r="H21" s="36"/>
      <c r="I21" s="13"/>
    </row>
    <row r="22" spans="1:9" x14ac:dyDescent="0.25">
      <c r="A22" s="27" t="s">
        <v>78</v>
      </c>
      <c r="B22" s="21" t="s">
        <v>31</v>
      </c>
      <c r="C22" s="36"/>
      <c r="D22" s="36">
        <f t="shared" si="1"/>
        <v>0</v>
      </c>
      <c r="E22" s="36">
        <f t="shared" si="2"/>
        <v>0</v>
      </c>
      <c r="F22" s="36">
        <f>+'өр ав'!P5</f>
        <v>0</v>
      </c>
      <c r="G22" s="36">
        <f t="shared" si="3"/>
        <v>0</v>
      </c>
      <c r="H22" s="36"/>
      <c r="I22" s="13"/>
    </row>
    <row r="23" spans="1:9" ht="25.5" x14ac:dyDescent="0.25">
      <c r="A23" s="27" t="s">
        <v>79</v>
      </c>
      <c r="B23" s="21" t="s">
        <v>80</v>
      </c>
      <c r="C23" s="36"/>
      <c r="D23" s="36">
        <f t="shared" si="1"/>
        <v>0</v>
      </c>
      <c r="E23" s="36">
        <f t="shared" si="2"/>
        <v>0</v>
      </c>
      <c r="F23" s="36"/>
      <c r="G23" s="36">
        <f t="shared" si="3"/>
        <v>0</v>
      </c>
      <c r="H23" s="36"/>
      <c r="I23" s="13"/>
    </row>
    <row r="24" spans="1:9" ht="25.5" x14ac:dyDescent="0.25">
      <c r="A24" s="27" t="s">
        <v>81</v>
      </c>
      <c r="B24" s="21" t="s">
        <v>82</v>
      </c>
      <c r="C24" s="36"/>
      <c r="D24" s="36">
        <f t="shared" si="1"/>
        <v>0</v>
      </c>
      <c r="E24" s="36">
        <f t="shared" si="2"/>
        <v>1924090</v>
      </c>
      <c r="F24" s="36">
        <f>+'өр ав'!Q5</f>
        <v>1924090</v>
      </c>
      <c r="G24" s="36">
        <f t="shared" si="3"/>
        <v>1924090</v>
      </c>
      <c r="H24" s="36"/>
      <c r="I24" s="13"/>
    </row>
    <row r="25" spans="1:9" x14ac:dyDescent="0.25">
      <c r="A25" s="27" t="s">
        <v>83</v>
      </c>
      <c r="B25" s="21" t="s">
        <v>84</v>
      </c>
      <c r="C25" s="36"/>
      <c r="D25" s="36">
        <f t="shared" si="1"/>
        <v>0</v>
      </c>
      <c r="E25" s="36">
        <f t="shared" si="2"/>
        <v>0</v>
      </c>
      <c r="F25" s="36">
        <f>+'өр ав'!R5</f>
        <v>0</v>
      </c>
      <c r="G25" s="36">
        <f t="shared" si="3"/>
        <v>0</v>
      </c>
      <c r="H25" s="36"/>
      <c r="I25" s="13"/>
    </row>
    <row r="26" spans="1:9" x14ac:dyDescent="0.25">
      <c r="A26" s="27" t="s">
        <v>85</v>
      </c>
      <c r="B26" s="21" t="s">
        <v>86</v>
      </c>
      <c r="C26" s="36"/>
      <c r="D26" s="36">
        <f t="shared" si="1"/>
        <v>0</v>
      </c>
      <c r="E26" s="36">
        <f t="shared" si="2"/>
        <v>10529428</v>
      </c>
      <c r="F26" s="36">
        <f>+'өр ав'!S5</f>
        <v>10529428</v>
      </c>
      <c r="G26" s="36">
        <f t="shared" si="3"/>
        <v>10529428</v>
      </c>
      <c r="H26" s="36"/>
      <c r="I26" s="13"/>
    </row>
    <row r="27" spans="1:9" x14ac:dyDescent="0.25">
      <c r="A27" s="27" t="s">
        <v>87</v>
      </c>
      <c r="B27" s="21" t="s">
        <v>88</v>
      </c>
      <c r="C27" s="36"/>
      <c r="D27" s="36">
        <f t="shared" si="1"/>
        <v>0</v>
      </c>
      <c r="E27" s="36">
        <f t="shared" si="2"/>
        <v>0</v>
      </c>
      <c r="F27" s="36">
        <f>+'өр ав'!T5</f>
        <v>0</v>
      </c>
      <c r="G27" s="36">
        <f t="shared" si="3"/>
        <v>0</v>
      </c>
      <c r="H27" s="36"/>
      <c r="I27" s="13"/>
    </row>
    <row r="28" spans="1:9" x14ac:dyDescent="0.25">
      <c r="A28" s="27" t="s">
        <v>89</v>
      </c>
      <c r="B28" s="21" t="s">
        <v>90</v>
      </c>
      <c r="C28" s="36"/>
      <c r="D28" s="36">
        <f t="shared" si="1"/>
        <v>0</v>
      </c>
      <c r="E28" s="36">
        <f t="shared" si="2"/>
        <v>0</v>
      </c>
      <c r="F28" s="36">
        <f>+'өр ав'!U5</f>
        <v>0</v>
      </c>
      <c r="G28" s="36">
        <f t="shared" si="3"/>
        <v>0</v>
      </c>
      <c r="H28" s="36"/>
      <c r="I28" s="13"/>
    </row>
    <row r="29" spans="1:9" x14ac:dyDescent="0.25">
      <c r="A29" s="27" t="s">
        <v>91</v>
      </c>
      <c r="B29" s="21" t="s">
        <v>92</v>
      </c>
      <c r="C29" s="36"/>
      <c r="D29" s="36">
        <f t="shared" si="1"/>
        <v>0</v>
      </c>
      <c r="E29" s="36">
        <f t="shared" si="2"/>
        <v>0</v>
      </c>
      <c r="F29" s="36"/>
      <c r="G29" s="36">
        <f t="shared" si="3"/>
        <v>0</v>
      </c>
      <c r="H29" s="36"/>
      <c r="I29" s="13"/>
    </row>
    <row r="30" spans="1:9" x14ac:dyDescent="0.25">
      <c r="A30" s="27" t="s">
        <v>93</v>
      </c>
      <c r="B30" s="21" t="s">
        <v>94</v>
      </c>
      <c r="C30" s="36"/>
      <c r="D30" s="36">
        <f t="shared" si="1"/>
        <v>0</v>
      </c>
      <c r="E30" s="36">
        <f t="shared" si="2"/>
        <v>0</v>
      </c>
      <c r="F30" s="36"/>
      <c r="G30" s="36">
        <f t="shared" si="3"/>
        <v>0</v>
      </c>
      <c r="H30" s="36"/>
      <c r="I30" s="13"/>
    </row>
    <row r="31" spans="1:9" x14ac:dyDescent="0.25">
      <c r="A31" s="27" t="s">
        <v>95</v>
      </c>
      <c r="B31" s="21" t="s">
        <v>17</v>
      </c>
      <c r="C31" s="36"/>
      <c r="D31" s="36">
        <f t="shared" si="1"/>
        <v>0</v>
      </c>
      <c r="E31" s="36">
        <f t="shared" si="2"/>
        <v>16590690</v>
      </c>
      <c r="F31" s="36">
        <f>+'өр ав'!V5</f>
        <v>16590690</v>
      </c>
      <c r="G31" s="36">
        <f t="shared" si="3"/>
        <v>16590690</v>
      </c>
      <c r="H31" s="36"/>
      <c r="I31" s="13"/>
    </row>
    <row r="32" spans="1:9" x14ac:dyDescent="0.25">
      <c r="A32" s="27" t="s">
        <v>96</v>
      </c>
      <c r="B32" s="21" t="s">
        <v>97</v>
      </c>
      <c r="C32" s="36"/>
      <c r="D32" s="36">
        <f t="shared" si="1"/>
        <v>0</v>
      </c>
      <c r="E32" s="36">
        <f t="shared" si="2"/>
        <v>0</v>
      </c>
      <c r="F32" s="36"/>
      <c r="G32" s="36">
        <f t="shared" si="3"/>
        <v>0</v>
      </c>
      <c r="H32" s="36"/>
      <c r="I32" s="13"/>
    </row>
    <row r="33" spans="1:9" x14ac:dyDescent="0.25">
      <c r="A33" s="27" t="s">
        <v>98</v>
      </c>
      <c r="B33" s="21" t="s">
        <v>99</v>
      </c>
      <c r="C33" s="36"/>
      <c r="D33" s="36">
        <f t="shared" si="1"/>
        <v>0</v>
      </c>
      <c r="E33" s="36">
        <f t="shared" si="2"/>
        <v>1190200</v>
      </c>
      <c r="F33" s="36">
        <f>+'өр ав'!W5</f>
        <v>1190200</v>
      </c>
      <c r="G33" s="36">
        <f t="shared" si="3"/>
        <v>1190200</v>
      </c>
      <c r="H33" s="36"/>
      <c r="I33" s="13"/>
    </row>
    <row r="34" spans="1:9" x14ac:dyDescent="0.25">
      <c r="A34" s="27" t="s">
        <v>100</v>
      </c>
      <c r="B34" s="21" t="s">
        <v>101</v>
      </c>
      <c r="C34" s="36"/>
      <c r="D34" s="36">
        <f t="shared" si="1"/>
        <v>0</v>
      </c>
      <c r="E34" s="36">
        <f t="shared" si="2"/>
        <v>0</v>
      </c>
      <c r="F34" s="36">
        <f>+'өр ав'!X5</f>
        <v>0</v>
      </c>
      <c r="G34" s="36">
        <f t="shared" si="3"/>
        <v>0</v>
      </c>
      <c r="H34" s="36"/>
      <c r="I34" s="13"/>
    </row>
    <row r="35" spans="1:9" ht="25.5" x14ac:dyDescent="0.25">
      <c r="A35" s="27" t="s">
        <v>102</v>
      </c>
      <c r="B35" s="30" t="s">
        <v>103</v>
      </c>
      <c r="C35" s="36"/>
      <c r="D35" s="36">
        <f t="shared" si="1"/>
        <v>0</v>
      </c>
      <c r="E35" s="36">
        <f t="shared" si="2"/>
        <v>102218581</v>
      </c>
      <c r="F35" s="36">
        <f>+'өр ав'!Y5</f>
        <v>102218581</v>
      </c>
      <c r="G35" s="36">
        <f t="shared" si="3"/>
        <v>102218581</v>
      </c>
      <c r="H35" s="36"/>
      <c r="I35" s="13"/>
    </row>
    <row r="36" spans="1:9" ht="25.5" x14ac:dyDescent="0.25">
      <c r="A36" s="27" t="s">
        <v>104</v>
      </c>
      <c r="B36" s="30" t="s">
        <v>105</v>
      </c>
      <c r="C36" s="36"/>
      <c r="D36" s="36">
        <f t="shared" si="1"/>
        <v>0</v>
      </c>
      <c r="E36" s="36">
        <f t="shared" si="2"/>
        <v>448000</v>
      </c>
      <c r="F36" s="36">
        <f>+'өр ав'!AA5</f>
        <v>448000</v>
      </c>
      <c r="G36" s="36">
        <f t="shared" si="3"/>
        <v>448000</v>
      </c>
      <c r="H36" s="36"/>
      <c r="I36" s="13"/>
    </row>
    <row r="37" spans="1:9" x14ac:dyDescent="0.25">
      <c r="A37" s="27" t="s">
        <v>106</v>
      </c>
      <c r="B37" s="30" t="s">
        <v>39</v>
      </c>
      <c r="C37" s="36"/>
      <c r="D37" s="36">
        <f t="shared" si="1"/>
        <v>0</v>
      </c>
      <c r="E37" s="36">
        <f t="shared" si="2"/>
        <v>0</v>
      </c>
      <c r="F37" s="36">
        <f>+'өр ав'!AB5</f>
        <v>0</v>
      </c>
      <c r="G37" s="36">
        <f t="shared" si="3"/>
        <v>0</v>
      </c>
      <c r="H37" s="36"/>
      <c r="I37" s="13"/>
    </row>
    <row r="38" spans="1:9" x14ac:dyDescent="0.25">
      <c r="A38" s="27" t="s">
        <v>107</v>
      </c>
      <c r="B38" s="30" t="s">
        <v>108</v>
      </c>
      <c r="C38" s="36"/>
      <c r="D38" s="36">
        <f t="shared" si="1"/>
        <v>0</v>
      </c>
      <c r="E38" s="36">
        <f t="shared" si="2"/>
        <v>0</v>
      </c>
      <c r="F38" s="36">
        <f>+'өр ав'!AC5</f>
        <v>0</v>
      </c>
      <c r="G38" s="36">
        <f t="shared" si="3"/>
        <v>0</v>
      </c>
      <c r="H38" s="36"/>
      <c r="I38" s="13"/>
    </row>
    <row r="39" spans="1:9" x14ac:dyDescent="0.25">
      <c r="A39" s="27" t="s">
        <v>109</v>
      </c>
      <c r="B39" s="30" t="s">
        <v>110</v>
      </c>
      <c r="C39" s="36"/>
      <c r="D39" s="36">
        <f t="shared" si="1"/>
        <v>0</v>
      </c>
      <c r="E39" s="36">
        <f t="shared" si="2"/>
        <v>0</v>
      </c>
      <c r="F39" s="36">
        <f>+'өр ав'!AD5</f>
        <v>0</v>
      </c>
      <c r="G39" s="36">
        <f t="shared" si="3"/>
        <v>0</v>
      </c>
      <c r="H39" s="36"/>
      <c r="I39" s="13"/>
    </row>
    <row r="40" spans="1:9" x14ac:dyDescent="0.25">
      <c r="A40" s="27" t="s">
        <v>111</v>
      </c>
      <c r="B40" s="30" t="s">
        <v>112</v>
      </c>
      <c r="C40" s="36"/>
      <c r="D40" s="36">
        <f t="shared" si="1"/>
        <v>0</v>
      </c>
      <c r="E40" s="36">
        <f t="shared" si="2"/>
        <v>0</v>
      </c>
      <c r="F40" s="36">
        <f>+'өр ав'!AE5</f>
        <v>0</v>
      </c>
      <c r="G40" s="36">
        <f t="shared" si="3"/>
        <v>0</v>
      </c>
      <c r="H40" s="36"/>
      <c r="I40" s="13"/>
    </row>
    <row r="41" spans="1:9" x14ac:dyDescent="0.25">
      <c r="A41" s="27" t="s">
        <v>113</v>
      </c>
      <c r="B41" s="30" t="s">
        <v>114</v>
      </c>
      <c r="C41" s="36"/>
      <c r="D41" s="36">
        <f t="shared" si="1"/>
        <v>0</v>
      </c>
      <c r="E41" s="36">
        <f>+F41</f>
        <v>0</v>
      </c>
      <c r="F41" s="36">
        <f>+'өр ав'!AF5</f>
        <v>0</v>
      </c>
      <c r="G41" s="36">
        <f t="shared" si="3"/>
        <v>0</v>
      </c>
      <c r="H41" s="36"/>
      <c r="I41" s="13"/>
    </row>
    <row r="42" spans="1:9" ht="25.5" x14ac:dyDescent="0.25">
      <c r="A42" s="27" t="s">
        <v>115</v>
      </c>
      <c r="B42" s="30" t="s">
        <v>116</v>
      </c>
      <c r="C42" s="38"/>
      <c r="D42" s="36">
        <f t="shared" si="1"/>
        <v>0</v>
      </c>
      <c r="E42" s="36">
        <f t="shared" si="2"/>
        <v>0</v>
      </c>
      <c r="F42" s="38"/>
      <c r="G42" s="36">
        <f t="shared" si="3"/>
        <v>0</v>
      </c>
      <c r="H42" s="38"/>
      <c r="I42" s="15"/>
    </row>
    <row r="43" spans="1:9" ht="25.5" x14ac:dyDescent="0.25">
      <c r="A43" s="27" t="s">
        <v>117</v>
      </c>
      <c r="B43" s="30" t="s">
        <v>118</v>
      </c>
      <c r="C43" s="36"/>
      <c r="D43" s="36">
        <f t="shared" si="1"/>
        <v>0</v>
      </c>
      <c r="E43" s="36">
        <f t="shared" si="2"/>
        <v>0</v>
      </c>
      <c r="F43" s="36"/>
      <c r="G43" s="36">
        <f t="shared" si="3"/>
        <v>0</v>
      </c>
      <c r="H43" s="36"/>
      <c r="I43" s="13"/>
    </row>
    <row r="44" spans="1:9" x14ac:dyDescent="0.25">
      <c r="A44" s="27" t="s">
        <v>119</v>
      </c>
      <c r="B44" s="30" t="s">
        <v>120</v>
      </c>
      <c r="C44" s="36"/>
      <c r="D44" s="36">
        <f t="shared" si="1"/>
        <v>0</v>
      </c>
      <c r="E44" s="36">
        <f t="shared" si="2"/>
        <v>0</v>
      </c>
      <c r="F44" s="36"/>
      <c r="G44" s="36">
        <f t="shared" si="3"/>
        <v>0</v>
      </c>
      <c r="H44" s="36"/>
      <c r="I44" s="13"/>
    </row>
    <row r="45" spans="1:9" x14ac:dyDescent="0.25">
      <c r="A45" s="27">
        <v>210902</v>
      </c>
      <c r="B45" s="30" t="s">
        <v>121</v>
      </c>
      <c r="C45" s="36"/>
      <c r="D45" s="36">
        <f t="shared" si="1"/>
        <v>0</v>
      </c>
      <c r="E45" s="36">
        <f t="shared" si="2"/>
        <v>0</v>
      </c>
      <c r="F45" s="36">
        <f>+'өр ав'!Z5</f>
        <v>0</v>
      </c>
      <c r="G45" s="36">
        <f t="shared" si="3"/>
        <v>0</v>
      </c>
      <c r="H45" s="36"/>
      <c r="I45" s="13"/>
    </row>
    <row r="46" spans="1:9" ht="25.5" x14ac:dyDescent="0.25">
      <c r="A46" s="27" t="s">
        <v>122</v>
      </c>
      <c r="B46" s="21" t="s">
        <v>123</v>
      </c>
      <c r="C46" s="36"/>
      <c r="D46" s="36">
        <f>+C46</f>
        <v>0</v>
      </c>
      <c r="E46" s="36">
        <f>+F46</f>
        <v>0</v>
      </c>
      <c r="F46" s="36">
        <f>+'өр ав'!AI5</f>
        <v>0</v>
      </c>
      <c r="G46" s="36">
        <f t="shared" si="3"/>
        <v>0</v>
      </c>
      <c r="H46" s="36"/>
      <c r="I46" s="13"/>
    </row>
    <row r="47" spans="1:9" ht="25.5" x14ac:dyDescent="0.25">
      <c r="A47" s="27" t="s">
        <v>124</v>
      </c>
      <c r="B47" s="21" t="s">
        <v>125</v>
      </c>
      <c r="C47" s="36"/>
      <c r="D47" s="36">
        <f t="shared" si="1"/>
        <v>0</v>
      </c>
      <c r="E47" s="36">
        <f t="shared" si="2"/>
        <v>0</v>
      </c>
      <c r="F47" s="36"/>
      <c r="G47" s="36">
        <f t="shared" si="3"/>
        <v>0</v>
      </c>
      <c r="H47" s="36"/>
      <c r="I47" s="13"/>
    </row>
    <row r="48" spans="1:9" ht="25.5" x14ac:dyDescent="0.25">
      <c r="A48" s="27" t="s">
        <v>126</v>
      </c>
      <c r="B48" s="21" t="s">
        <v>127</v>
      </c>
      <c r="C48" s="36"/>
      <c r="D48" s="36">
        <f t="shared" si="1"/>
        <v>0</v>
      </c>
      <c r="E48" s="36">
        <f t="shared" si="2"/>
        <v>0</v>
      </c>
      <c r="F48" s="36"/>
      <c r="G48" s="36">
        <f t="shared" si="3"/>
        <v>0</v>
      </c>
      <c r="H48" s="36"/>
      <c r="I48" s="13"/>
    </row>
    <row r="49" spans="1:9" ht="25.5" x14ac:dyDescent="0.25">
      <c r="A49" s="27" t="s">
        <v>128</v>
      </c>
      <c r="B49" s="21" t="s">
        <v>129</v>
      </c>
      <c r="C49" s="36"/>
      <c r="D49" s="36">
        <f>+C49</f>
        <v>0</v>
      </c>
      <c r="E49" s="36">
        <f t="shared" si="2"/>
        <v>8086872696</v>
      </c>
      <c r="F49" s="36">
        <f>+'өр ав'!AG5</f>
        <v>8086872696</v>
      </c>
      <c r="G49" s="36">
        <f>+F49</f>
        <v>8086872696</v>
      </c>
      <c r="H49" s="36"/>
      <c r="I49" s="13"/>
    </row>
    <row r="50" spans="1:9" ht="38.25" x14ac:dyDescent="0.25">
      <c r="A50" s="27" t="s">
        <v>130</v>
      </c>
      <c r="B50" s="21" t="s">
        <v>131</v>
      </c>
      <c r="C50" s="36"/>
      <c r="D50" s="36">
        <f>+C50</f>
        <v>0</v>
      </c>
      <c r="E50" s="36">
        <f t="shared" si="2"/>
        <v>154331800</v>
      </c>
      <c r="F50" s="36">
        <f>+'өр ав'!AH5</f>
        <v>154331800</v>
      </c>
      <c r="G50" s="36">
        <f>+F50</f>
        <v>154331800</v>
      </c>
      <c r="H50" s="36"/>
      <c r="I50" s="13"/>
    </row>
    <row r="51" spans="1:9" ht="25.5" x14ac:dyDescent="0.25">
      <c r="A51" s="27" t="s">
        <v>132</v>
      </c>
      <c r="B51" s="21" t="s">
        <v>133</v>
      </c>
      <c r="C51" s="36"/>
      <c r="D51" s="36">
        <f t="shared" ref="D51" si="4">+C51-F51</f>
        <v>0</v>
      </c>
      <c r="E51" s="36">
        <f t="shared" si="2"/>
        <v>0</v>
      </c>
      <c r="F51" s="36"/>
      <c r="G51" s="36">
        <f t="shared" si="3"/>
        <v>0</v>
      </c>
      <c r="H51" s="36"/>
      <c r="I51" s="13"/>
    </row>
    <row r="52" spans="1:9" x14ac:dyDescent="0.25">
      <c r="A52" s="27" t="s">
        <v>134</v>
      </c>
      <c r="B52" s="21" t="s">
        <v>135</v>
      </c>
      <c r="C52" s="36"/>
      <c r="D52" s="36">
        <f t="shared" si="1"/>
        <v>0</v>
      </c>
      <c r="E52" s="36">
        <f t="shared" si="2"/>
        <v>0</v>
      </c>
      <c r="F52" s="36"/>
      <c r="G52" s="36">
        <f t="shared" si="3"/>
        <v>0</v>
      </c>
      <c r="H52" s="36"/>
      <c r="I52" s="13"/>
    </row>
    <row r="53" spans="1:9" x14ac:dyDescent="0.25">
      <c r="A53" s="27" t="s">
        <v>136</v>
      </c>
      <c r="B53" s="21" t="s">
        <v>137</v>
      </c>
      <c r="C53" s="36"/>
      <c r="D53" s="36">
        <f t="shared" si="1"/>
        <v>0</v>
      </c>
      <c r="E53" s="36">
        <f t="shared" si="2"/>
        <v>0</v>
      </c>
      <c r="F53" s="36"/>
      <c r="G53" s="36">
        <f t="shared" si="3"/>
        <v>0</v>
      </c>
      <c r="H53" s="36"/>
      <c r="I53" s="13"/>
    </row>
    <row r="54" spans="1:9" x14ac:dyDescent="0.25">
      <c r="A54" s="27" t="s">
        <v>138</v>
      </c>
      <c r="B54" s="21" t="s">
        <v>139</v>
      </c>
      <c r="C54" s="36"/>
      <c r="D54" s="36">
        <f t="shared" si="1"/>
        <v>0</v>
      </c>
      <c r="E54" s="36">
        <f t="shared" si="2"/>
        <v>0</v>
      </c>
      <c r="F54" s="36"/>
      <c r="G54" s="36">
        <f t="shared" si="3"/>
        <v>0</v>
      </c>
      <c r="H54" s="36"/>
      <c r="I54" s="13"/>
    </row>
    <row r="55" spans="1:9" x14ac:dyDescent="0.25">
      <c r="A55" s="27" t="s">
        <v>140</v>
      </c>
      <c r="B55" s="21" t="s">
        <v>141</v>
      </c>
      <c r="C55" s="36"/>
      <c r="D55" s="36">
        <f t="shared" si="1"/>
        <v>0</v>
      </c>
      <c r="E55" s="36">
        <f t="shared" si="2"/>
        <v>0</v>
      </c>
      <c r="F55" s="36"/>
      <c r="G55" s="36">
        <f t="shared" si="3"/>
        <v>0</v>
      </c>
      <c r="H55" s="36"/>
      <c r="I55" s="13"/>
    </row>
    <row r="56" spans="1:9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9" s="82" customFormat="1" ht="14.25" x14ac:dyDescent="0.25">
      <c r="A57" s="31"/>
      <c r="B57" s="135" t="s">
        <v>214</v>
      </c>
      <c r="C57" s="87"/>
      <c r="D57" s="87"/>
      <c r="E57" s="87"/>
      <c r="F57" s="87"/>
      <c r="G57" s="88"/>
      <c r="H57" s="40"/>
    </row>
    <row r="58" spans="1:9" s="82" customFormat="1" ht="14.25" x14ac:dyDescent="0.25">
      <c r="A58" s="33"/>
      <c r="B58" s="89" t="s">
        <v>354</v>
      </c>
      <c r="C58" s="87"/>
      <c r="D58" s="87"/>
      <c r="E58" s="87"/>
      <c r="F58" s="87"/>
      <c r="G58" s="87" t="s">
        <v>362</v>
      </c>
      <c r="H58" s="34"/>
    </row>
    <row r="59" spans="1:9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9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9" ht="14.25" x14ac:dyDescent="0.25">
      <c r="A61" s="33"/>
      <c r="B61" s="89" t="s">
        <v>361</v>
      </c>
      <c r="C61" s="90"/>
      <c r="D61" s="90"/>
      <c r="E61" s="90"/>
      <c r="F61" s="87"/>
      <c r="G61" s="91" t="s">
        <v>25</v>
      </c>
      <c r="H61" s="41"/>
      <c r="I61" s="32"/>
    </row>
    <row r="62" spans="1:9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9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9" ht="14.25" x14ac:dyDescent="0.25">
      <c r="A64" s="33"/>
      <c r="B64" s="89" t="s">
        <v>227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305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306</v>
      </c>
      <c r="C68" s="34"/>
      <c r="D68" s="34"/>
      <c r="E68" s="34"/>
      <c r="F68" s="34"/>
      <c r="G68" s="91" t="s">
        <v>304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58" workbookViewId="0">
      <selection activeCell="G78" sqref="G78"/>
    </sheetView>
  </sheetViews>
  <sheetFormatPr defaultColWidth="9.140625" defaultRowHeight="14.25" x14ac:dyDescent="0.2"/>
  <cols>
    <col min="1" max="1" width="57" style="98" customWidth="1"/>
    <col min="2" max="2" width="0.140625" style="98" customWidth="1"/>
    <col min="3" max="3" width="20.140625" style="97" customWidth="1"/>
    <col min="4" max="4" width="21.28515625" style="97" customWidth="1"/>
    <col min="5" max="5" width="16.140625" style="95" customWidth="1"/>
    <col min="6" max="6" width="19.28515625" style="96" customWidth="1"/>
    <col min="7" max="16384" width="9.140625" style="97"/>
  </cols>
  <sheetData>
    <row r="1" spans="1:6" ht="33.75" customHeight="1" x14ac:dyDescent="0.25">
      <c r="A1" s="160" t="s">
        <v>370</v>
      </c>
      <c r="B1" s="160"/>
      <c r="C1" s="160"/>
      <c r="D1" s="160"/>
    </row>
    <row r="2" spans="1:6" x14ac:dyDescent="0.2">
      <c r="C2" s="99">
        <f>+C5-C17</f>
        <v>0</v>
      </c>
      <c r="D2" s="99"/>
    </row>
    <row r="3" spans="1:6" s="102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  <c r="E3" s="100"/>
      <c r="F3" s="101"/>
    </row>
    <row r="4" spans="1:6" x14ac:dyDescent="0.2">
      <c r="A4" s="103" t="s">
        <v>374</v>
      </c>
      <c r="B4" s="103"/>
      <c r="C4" s="104"/>
      <c r="D4" s="104"/>
      <c r="E4" s="105"/>
    </row>
    <row r="5" spans="1:6" s="110" customFormat="1" ht="15" x14ac:dyDescent="0.25">
      <c r="A5" s="106" t="s">
        <v>196</v>
      </c>
      <c r="B5" s="107">
        <f>+B6+B9+B11</f>
        <v>139708253700</v>
      </c>
      <c r="C5" s="107">
        <f>+C6+C9+C11</f>
        <v>13648314700</v>
      </c>
      <c r="D5" s="107">
        <f>+D6+D9+D11</f>
        <v>13170407433</v>
      </c>
      <c r="E5" s="108">
        <f t="shared" ref="E5:E16" si="0">+C5-D5</f>
        <v>477907267</v>
      </c>
      <c r="F5" s="109"/>
    </row>
    <row r="6" spans="1:6" s="110" customFormat="1" ht="15" x14ac:dyDescent="0.25">
      <c r="A6" s="106" t="s">
        <v>197</v>
      </c>
      <c r="B6" s="107">
        <f>+B7+B8</f>
        <v>130446397700</v>
      </c>
      <c r="C6" s="107">
        <f>+C7+C8</f>
        <v>12891396600</v>
      </c>
      <c r="D6" s="107">
        <f>+D7+D8</f>
        <v>12528790100</v>
      </c>
      <c r="E6" s="108">
        <f t="shared" si="0"/>
        <v>362606500</v>
      </c>
      <c r="F6" s="109"/>
    </row>
    <row r="7" spans="1:6" x14ac:dyDescent="0.2">
      <c r="A7" s="111" t="s">
        <v>198</v>
      </c>
      <c r="B7" s="112">
        <f>130446397700-B8</f>
        <v>126799397700</v>
      </c>
      <c r="C7" s="9">
        <v>12891396600</v>
      </c>
      <c r="D7" s="113">
        <v>12528790100</v>
      </c>
      <c r="E7" s="108">
        <f t="shared" si="0"/>
        <v>362606500</v>
      </c>
    </row>
    <row r="8" spans="1:6" x14ac:dyDescent="0.2">
      <c r="A8" s="111" t="s">
        <v>220</v>
      </c>
      <c r="B8" s="112">
        <v>3647000000</v>
      </c>
      <c r="C8" s="114"/>
      <c r="D8" s="113"/>
      <c r="E8" s="108">
        <f t="shared" si="0"/>
        <v>0</v>
      </c>
    </row>
    <row r="9" spans="1:6" s="110" customFormat="1" ht="15" x14ac:dyDescent="0.25">
      <c r="A9" s="106" t="s">
        <v>199</v>
      </c>
      <c r="B9" s="107">
        <f>+B10</f>
        <v>120820000</v>
      </c>
      <c r="C9" s="107">
        <f>+C10</f>
        <v>10037500</v>
      </c>
      <c r="D9" s="107">
        <f>+D10</f>
        <v>7026000</v>
      </c>
      <c r="E9" s="108">
        <f t="shared" si="0"/>
        <v>3011500</v>
      </c>
      <c r="F9" s="109"/>
    </row>
    <row r="10" spans="1:6" x14ac:dyDescent="0.2">
      <c r="A10" s="111" t="s">
        <v>200</v>
      </c>
      <c r="B10" s="112">
        <v>120820000</v>
      </c>
      <c r="C10" s="9">
        <v>10037500</v>
      </c>
      <c r="D10" s="113">
        <v>7026000</v>
      </c>
      <c r="E10" s="108">
        <f t="shared" si="0"/>
        <v>3011500</v>
      </c>
    </row>
    <row r="11" spans="1:6" x14ac:dyDescent="0.2">
      <c r="A11" s="106" t="s">
        <v>201</v>
      </c>
      <c r="B11" s="107">
        <f>+B12+B13+B16</f>
        <v>9141036000</v>
      </c>
      <c r="C11" s="107">
        <f>+C12+C13+C16</f>
        <v>746880600</v>
      </c>
      <c r="D11" s="107">
        <f>+D12+D13+D16+D14+D15</f>
        <v>634591333</v>
      </c>
      <c r="E11" s="108">
        <f t="shared" si="0"/>
        <v>112289267</v>
      </c>
    </row>
    <row r="12" spans="1:6" x14ac:dyDescent="0.2">
      <c r="A12" s="111" t="s">
        <v>202</v>
      </c>
      <c r="B12" s="112">
        <v>8254348800</v>
      </c>
      <c r="C12" s="9">
        <v>746880600</v>
      </c>
      <c r="D12" s="113">
        <f>535666061+85361640</f>
        <v>621027701</v>
      </c>
      <c r="E12" s="108">
        <f t="shared" si="0"/>
        <v>125852899</v>
      </c>
    </row>
    <row r="13" spans="1:6" x14ac:dyDescent="0.2">
      <c r="A13" s="111" t="s">
        <v>203</v>
      </c>
      <c r="B13" s="112">
        <v>886687200</v>
      </c>
      <c r="C13" s="9"/>
      <c r="D13" s="113">
        <v>792900</v>
      </c>
      <c r="E13" s="108">
        <f t="shared" si="0"/>
        <v>-792900</v>
      </c>
    </row>
    <row r="14" spans="1:6" x14ac:dyDescent="0.2">
      <c r="A14" s="111" t="s">
        <v>232</v>
      </c>
      <c r="B14" s="112"/>
      <c r="C14" s="9"/>
      <c r="D14" s="113"/>
      <c r="E14" s="108">
        <f t="shared" si="0"/>
        <v>0</v>
      </c>
    </row>
    <row r="15" spans="1:6" x14ac:dyDescent="0.2">
      <c r="A15" s="111" t="s">
        <v>360</v>
      </c>
      <c r="B15" s="112"/>
      <c r="C15" s="9"/>
      <c r="D15" s="113"/>
      <c r="E15" s="108">
        <f t="shared" si="0"/>
        <v>0</v>
      </c>
    </row>
    <row r="16" spans="1:6" x14ac:dyDescent="0.2">
      <c r="A16" s="111" t="s">
        <v>211</v>
      </c>
      <c r="B16" s="111"/>
      <c r="C16" s="114"/>
      <c r="D16" s="113">
        <v>12770732</v>
      </c>
      <c r="E16" s="108">
        <f t="shared" si="0"/>
        <v>-12770732</v>
      </c>
    </row>
    <row r="17" spans="1:6" s="110" customFormat="1" ht="15" x14ac:dyDescent="0.25">
      <c r="A17" s="115" t="s">
        <v>0</v>
      </c>
      <c r="B17" s="107" t="e">
        <f t="shared" ref="B17:E18" si="1">+B18</f>
        <v>#REF!</v>
      </c>
      <c r="C17" s="107">
        <f t="shared" si="1"/>
        <v>13648314700</v>
      </c>
      <c r="D17" s="107">
        <f>+D18+D76</f>
        <v>10298178199.970001</v>
      </c>
      <c r="E17" s="107">
        <f t="shared" si="1"/>
        <v>3350136500.0299997</v>
      </c>
      <c r="F17" s="109">
        <f>+F12+F16</f>
        <v>0</v>
      </c>
    </row>
    <row r="18" spans="1:6" s="110" customFormat="1" ht="15" x14ac:dyDescent="0.25">
      <c r="A18" s="106" t="s">
        <v>142</v>
      </c>
      <c r="B18" s="107" t="e">
        <f t="shared" si="1"/>
        <v>#REF!</v>
      </c>
      <c r="C18" s="107">
        <f t="shared" si="1"/>
        <v>13648314700</v>
      </c>
      <c r="D18" s="107">
        <f t="shared" si="1"/>
        <v>10298178199.970001</v>
      </c>
      <c r="E18" s="107">
        <f t="shared" si="1"/>
        <v>3350136500.0299997</v>
      </c>
      <c r="F18" s="109"/>
    </row>
    <row r="19" spans="1:6" s="110" customFormat="1" ht="15" x14ac:dyDescent="0.25">
      <c r="A19" s="106" t="s">
        <v>143</v>
      </c>
      <c r="B19" s="107" t="e">
        <f>+B20+B68+B77</f>
        <v>#REF!</v>
      </c>
      <c r="C19" s="107">
        <f>+C20+C68+C77</f>
        <v>13648314700</v>
      </c>
      <c r="D19" s="107">
        <f>+D20+D68+D77</f>
        <v>10298178199.970001</v>
      </c>
      <c r="E19" s="107">
        <f>+E20+E68+E77</f>
        <v>3350136500.0299997</v>
      </c>
      <c r="F19" s="109"/>
    </row>
    <row r="20" spans="1:6" s="110" customFormat="1" ht="15" x14ac:dyDescent="0.25">
      <c r="A20" s="106" t="s">
        <v>144</v>
      </c>
      <c r="B20" s="116" t="e">
        <f>+B21+B25+B31+B36+B43+B47+B52+B56+B65</f>
        <v>#REF!</v>
      </c>
      <c r="C20" s="116">
        <f>+C21+C25+C31+C36+C43+C47+C52+C56+C65</f>
        <v>13596395800</v>
      </c>
      <c r="D20" s="116">
        <f>+D21+D25+D31+D36+D43+D47+D52+D56+D65</f>
        <v>10298178199.970001</v>
      </c>
      <c r="E20" s="116">
        <f>+E21+E25+E31+E36+E43+E47+E52+E56+E65</f>
        <v>3298217600.0299997</v>
      </c>
      <c r="F20" s="109"/>
    </row>
    <row r="21" spans="1:6" s="110" customFormat="1" ht="15" x14ac:dyDescent="0.25">
      <c r="A21" s="106" t="s">
        <v>145</v>
      </c>
      <c r="B21" s="107" t="e">
        <f>+B22+B23+#REF!+B24</f>
        <v>#REF!</v>
      </c>
      <c r="C21" s="107">
        <f>+C22+C23+C24</f>
        <v>9283466300</v>
      </c>
      <c r="D21" s="107">
        <f t="shared" ref="D21:E21" si="2">+D22+D23+D24</f>
        <v>8790761882.8800011</v>
      </c>
      <c r="E21" s="107">
        <f t="shared" si="2"/>
        <v>492704417.11999989</v>
      </c>
      <c r="F21" s="109"/>
    </row>
    <row r="22" spans="1:6" x14ac:dyDescent="0.2">
      <c r="A22" s="111" t="s">
        <v>146</v>
      </c>
      <c r="B22" s="112">
        <v>77846318800</v>
      </c>
      <c r="C22" s="117">
        <v>5436842700</v>
      </c>
      <c r="D22" s="149">
        <v>5718937847.5500002</v>
      </c>
      <c r="E22" s="108">
        <f>+C22-D22</f>
        <v>-282095147.55000019</v>
      </c>
    </row>
    <row r="23" spans="1:6" x14ac:dyDescent="0.2">
      <c r="A23" s="111" t="s">
        <v>147</v>
      </c>
      <c r="B23" s="112">
        <v>16581180200</v>
      </c>
      <c r="C23" s="117">
        <v>3619796700</v>
      </c>
      <c r="D23" s="149">
        <v>2922469780.3299999</v>
      </c>
      <c r="E23" s="108">
        <f>+C23-D23</f>
        <v>697326919.67000008</v>
      </c>
    </row>
    <row r="24" spans="1:6" x14ac:dyDescent="0.2">
      <c r="A24" s="111" t="s">
        <v>148</v>
      </c>
      <c r="B24" s="112">
        <v>6162714300</v>
      </c>
      <c r="C24" s="117">
        <v>226826900</v>
      </c>
      <c r="D24" s="149">
        <v>149354255</v>
      </c>
      <c r="E24" s="108">
        <f>+C24-D24</f>
        <v>77472645</v>
      </c>
    </row>
    <row r="25" spans="1:6" s="110" customFormat="1" ht="23.25" x14ac:dyDescent="0.25">
      <c r="A25" s="106" t="s">
        <v>149</v>
      </c>
      <c r="B25" s="107">
        <f>+B26+B27+B28+B29+B30</f>
        <v>2810755500</v>
      </c>
      <c r="C25" s="118">
        <f>+C26+C27+C28+C29+C30</f>
        <v>207254200</v>
      </c>
      <c r="D25" s="107">
        <f>+D26+D27+D28+D29+D30</f>
        <v>151436727</v>
      </c>
      <c r="E25" s="107">
        <f t="shared" ref="E25" si="3">+E26+E27+E28+E29+E30</f>
        <v>55817473</v>
      </c>
      <c r="F25" s="109"/>
    </row>
    <row r="26" spans="1:6" x14ac:dyDescent="0.2">
      <c r="A26" s="111" t="s">
        <v>150</v>
      </c>
      <c r="B26" s="112">
        <v>175591500</v>
      </c>
      <c r="C26" s="117"/>
      <c r="D26" s="113"/>
      <c r="E26" s="108">
        <f>+C26-D26</f>
        <v>0</v>
      </c>
    </row>
    <row r="27" spans="1:6" x14ac:dyDescent="0.2">
      <c r="A27" s="111" t="s">
        <v>151</v>
      </c>
      <c r="B27" s="112">
        <v>19561600</v>
      </c>
      <c r="C27" s="117"/>
      <c r="D27" s="113"/>
      <c r="E27" s="108">
        <f>+C27-D27</f>
        <v>0</v>
      </c>
    </row>
    <row r="28" spans="1:6" x14ac:dyDescent="0.2">
      <c r="A28" s="111" t="s">
        <v>152</v>
      </c>
      <c r="B28" s="112">
        <v>24472200</v>
      </c>
      <c r="C28" s="117"/>
      <c r="D28" s="113"/>
      <c r="E28" s="108">
        <f>+C28-D28</f>
        <v>0</v>
      </c>
    </row>
    <row r="29" spans="1:6" x14ac:dyDescent="0.2">
      <c r="A29" s="111" t="s">
        <v>153</v>
      </c>
      <c r="B29" s="112">
        <v>4890300</v>
      </c>
      <c r="C29" s="117"/>
      <c r="D29" s="113"/>
      <c r="E29" s="108">
        <f>+C29-D29</f>
        <v>0</v>
      </c>
    </row>
    <row r="30" spans="1:6" x14ac:dyDescent="0.2">
      <c r="A30" s="111" t="s">
        <v>154</v>
      </c>
      <c r="B30" s="112">
        <v>2586239900</v>
      </c>
      <c r="C30" s="117">
        <v>207254200</v>
      </c>
      <c r="D30" s="149">
        <v>151436727</v>
      </c>
      <c r="E30" s="108">
        <f>+C30-D30</f>
        <v>55817473</v>
      </c>
    </row>
    <row r="31" spans="1:6" s="110" customFormat="1" ht="15" x14ac:dyDescent="0.25">
      <c r="A31" s="106" t="s">
        <v>155</v>
      </c>
      <c r="B31" s="107">
        <f>+B32+B33+B34+B35</f>
        <v>4492990200</v>
      </c>
      <c r="C31" s="107">
        <f>+C32+C33+C34+C35</f>
        <v>598168900</v>
      </c>
      <c r="D31" s="107">
        <f>+D32+D33+D34+D35</f>
        <v>366956090.70999998</v>
      </c>
      <c r="E31" s="107">
        <f t="shared" ref="E31" si="4">+E32+E33+E34+E35</f>
        <v>231212809.28999999</v>
      </c>
      <c r="F31" s="109"/>
    </row>
    <row r="32" spans="1:6" x14ac:dyDescent="0.2">
      <c r="A32" s="111" t="s">
        <v>156</v>
      </c>
      <c r="B32" s="112">
        <v>1290959200</v>
      </c>
      <c r="C32" s="9">
        <v>122518900</v>
      </c>
      <c r="D32" s="149">
        <v>120700933</v>
      </c>
      <c r="E32" s="108">
        <f>+C32-D32</f>
        <v>1817967</v>
      </c>
    </row>
    <row r="33" spans="1:6" x14ac:dyDescent="0.2">
      <c r="A33" s="111" t="s">
        <v>157</v>
      </c>
      <c r="B33" s="112">
        <v>2738674800</v>
      </c>
      <c r="C33" s="9">
        <v>433281700</v>
      </c>
      <c r="D33" s="149">
        <v>221080040.77000001</v>
      </c>
      <c r="E33" s="108">
        <f>+C33-D33</f>
        <v>212201659.22999999</v>
      </c>
    </row>
    <row r="34" spans="1:6" x14ac:dyDescent="0.2">
      <c r="A34" s="111" t="s">
        <v>158</v>
      </c>
      <c r="B34" s="112">
        <v>384126200</v>
      </c>
      <c r="C34" s="9">
        <v>35710600</v>
      </c>
      <c r="D34" s="149">
        <v>25070616.940000005</v>
      </c>
      <c r="E34" s="108">
        <f>+C34-D34</f>
        <v>10639983.059999995</v>
      </c>
    </row>
    <row r="35" spans="1:6" x14ac:dyDescent="0.2">
      <c r="A35" s="111" t="s">
        <v>159</v>
      </c>
      <c r="B35" s="112">
        <v>79230000</v>
      </c>
      <c r="C35" s="119">
        <v>6657700</v>
      </c>
      <c r="D35" s="149">
        <v>104500</v>
      </c>
      <c r="E35" s="108">
        <f>+C35-D35</f>
        <v>6553200</v>
      </c>
    </row>
    <row r="36" spans="1:6" s="110" customFormat="1" ht="15" x14ac:dyDescent="0.25">
      <c r="A36" s="106" t="s">
        <v>160</v>
      </c>
      <c r="B36" s="107" t="e">
        <f>+B37+B38+B39+#REF!+B42</f>
        <v>#REF!</v>
      </c>
      <c r="C36" s="107">
        <f>+C37+C38+C39+C42+C41+C40</f>
        <v>562548000</v>
      </c>
      <c r="D36" s="107">
        <f>+D37+D38+D39+D42+D41+D40</f>
        <v>401938723.75</v>
      </c>
      <c r="E36" s="107">
        <f t="shared" ref="E36" si="5">+E37+E38+E39+E42+E41+E40</f>
        <v>160609276.25</v>
      </c>
      <c r="F36" s="109"/>
    </row>
    <row r="37" spans="1:6" x14ac:dyDescent="0.2">
      <c r="A37" s="111" t="s">
        <v>161</v>
      </c>
      <c r="B37" s="112">
        <v>712066400</v>
      </c>
      <c r="C37" s="9">
        <v>66444899.999999993</v>
      </c>
      <c r="D37" s="149">
        <v>44069270</v>
      </c>
      <c r="E37" s="108">
        <f t="shared" ref="E37:E42" si="6">+C37-D37</f>
        <v>22375629.999999993</v>
      </c>
    </row>
    <row r="38" spans="1:6" x14ac:dyDescent="0.2">
      <c r="A38" s="111" t="s">
        <v>162</v>
      </c>
      <c r="B38" s="112">
        <v>4817178100</v>
      </c>
      <c r="C38" s="9">
        <v>435557000</v>
      </c>
      <c r="D38" s="149">
        <v>324866982</v>
      </c>
      <c r="E38" s="108">
        <f t="shared" si="6"/>
        <v>110690018</v>
      </c>
    </row>
    <row r="39" spans="1:6" x14ac:dyDescent="0.2">
      <c r="A39" s="111" t="s">
        <v>163</v>
      </c>
      <c r="B39" s="112">
        <v>436726800</v>
      </c>
      <c r="C39" s="9">
        <v>41471900</v>
      </c>
      <c r="D39" s="149">
        <v>23520791.75</v>
      </c>
      <c r="E39" s="108">
        <f t="shared" si="6"/>
        <v>17951108.25</v>
      </c>
    </row>
    <row r="40" spans="1:6" x14ac:dyDescent="0.2">
      <c r="A40" s="111" t="s">
        <v>239</v>
      </c>
      <c r="B40" s="112"/>
      <c r="C40" s="9">
        <v>4702500</v>
      </c>
      <c r="D40" s="113"/>
      <c r="E40" s="108">
        <f t="shared" si="6"/>
        <v>4702500</v>
      </c>
    </row>
    <row r="41" spans="1:6" x14ac:dyDescent="0.2">
      <c r="A41" s="111" t="s">
        <v>235</v>
      </c>
      <c r="B41" s="112"/>
      <c r="C41" s="9">
        <v>421300</v>
      </c>
      <c r="D41" s="113"/>
      <c r="E41" s="108">
        <f t="shared" si="6"/>
        <v>421300</v>
      </c>
    </row>
    <row r="42" spans="1:6" x14ac:dyDescent="0.2">
      <c r="A42" s="111" t="s">
        <v>164</v>
      </c>
      <c r="B42" s="112">
        <v>167945300</v>
      </c>
      <c r="C42" s="9">
        <v>13950400</v>
      </c>
      <c r="D42" s="149">
        <v>9481680</v>
      </c>
      <c r="E42" s="108">
        <f t="shared" si="6"/>
        <v>4468720</v>
      </c>
    </row>
    <row r="43" spans="1:6" s="110" customFormat="1" ht="15" x14ac:dyDescent="0.25">
      <c r="A43" s="106" t="s">
        <v>165</v>
      </c>
      <c r="B43" s="107">
        <f>+B44+B45+B46</f>
        <v>6469349600</v>
      </c>
      <c r="C43" s="107">
        <f>+C44+C45+C46</f>
        <v>1348246300</v>
      </c>
      <c r="D43" s="107">
        <f>+D44+D45+D46</f>
        <v>75166089.00999999</v>
      </c>
      <c r="E43" s="107">
        <f t="shared" ref="E43" si="7">+E44+E45+E46</f>
        <v>1273080210.99</v>
      </c>
      <c r="F43" s="109"/>
    </row>
    <row r="44" spans="1:6" x14ac:dyDescent="0.2">
      <c r="A44" s="111" t="s">
        <v>166</v>
      </c>
      <c r="B44" s="112">
        <v>21003700</v>
      </c>
      <c r="C44" s="9">
        <v>5463600</v>
      </c>
      <c r="D44" s="149">
        <v>437560</v>
      </c>
      <c r="E44" s="108">
        <f>+C44-D44</f>
        <v>5026040</v>
      </c>
    </row>
    <row r="45" spans="1:6" x14ac:dyDescent="0.2">
      <c r="A45" s="111" t="s">
        <v>167</v>
      </c>
      <c r="B45" s="112">
        <v>1842425800</v>
      </c>
      <c r="C45" s="9">
        <v>168631200</v>
      </c>
      <c r="D45" s="149">
        <v>72442929.00999999</v>
      </c>
      <c r="E45" s="108">
        <f>+C45-D45</f>
        <v>96188270.99000001</v>
      </c>
    </row>
    <row r="46" spans="1:6" x14ac:dyDescent="0.2">
      <c r="A46" s="111" t="s">
        <v>168</v>
      </c>
      <c r="B46" s="112">
        <v>4605920100</v>
      </c>
      <c r="C46" s="9">
        <v>1174151500</v>
      </c>
      <c r="D46" s="149">
        <v>2285600</v>
      </c>
      <c r="E46" s="108">
        <f>+C46-D46</f>
        <v>1171865900</v>
      </c>
    </row>
    <row r="47" spans="1:6" s="110" customFormat="1" ht="15" x14ac:dyDescent="0.25">
      <c r="A47" s="106" t="s">
        <v>169</v>
      </c>
      <c r="B47" s="107" t="e">
        <f>+B48+#REF!+B50+B51</f>
        <v>#REF!</v>
      </c>
      <c r="C47" s="107">
        <f t="shared" ref="C47" si="8">+C48+C49+C50+C51</f>
        <v>234569900</v>
      </c>
      <c r="D47" s="107">
        <f>+D48+D49+D50+D51</f>
        <v>75680386</v>
      </c>
      <c r="E47" s="107">
        <f t="shared" ref="E47" si="9">+E48+E49+E50+E51</f>
        <v>158889514</v>
      </c>
      <c r="F47" s="109"/>
    </row>
    <row r="48" spans="1:6" x14ac:dyDescent="0.2">
      <c r="A48" s="111" t="s">
        <v>170</v>
      </c>
      <c r="B48" s="112">
        <v>926010800</v>
      </c>
      <c r="C48" s="9">
        <v>80003400</v>
      </c>
      <c r="D48" s="149">
        <v>7787200</v>
      </c>
      <c r="E48" s="108">
        <f>+C48-D48</f>
        <v>72216200</v>
      </c>
    </row>
    <row r="49" spans="1:6" x14ac:dyDescent="0.2">
      <c r="A49" s="111" t="s">
        <v>237</v>
      </c>
      <c r="B49" s="112"/>
      <c r="C49" s="9"/>
      <c r="D49" s="113"/>
      <c r="E49" s="108">
        <f>+C49-D49</f>
        <v>0</v>
      </c>
    </row>
    <row r="50" spans="1:6" x14ac:dyDescent="0.2">
      <c r="A50" s="111" t="s">
        <v>171</v>
      </c>
      <c r="B50" s="112">
        <v>175741900</v>
      </c>
      <c r="C50" s="9">
        <v>14973300</v>
      </c>
      <c r="D50" s="149">
        <v>1932500</v>
      </c>
      <c r="E50" s="108">
        <f>+C50-D50</f>
        <v>13040800</v>
      </c>
    </row>
    <row r="51" spans="1:6" x14ac:dyDescent="0.2">
      <c r="A51" s="111" t="s">
        <v>172</v>
      </c>
      <c r="B51" s="112">
        <v>957546900</v>
      </c>
      <c r="C51" s="9">
        <v>139593200</v>
      </c>
      <c r="D51" s="149">
        <v>65960686</v>
      </c>
      <c r="E51" s="108">
        <f>+C51-D51</f>
        <v>73632514</v>
      </c>
    </row>
    <row r="52" spans="1:6" s="110" customFormat="1" ht="15" x14ac:dyDescent="0.25">
      <c r="A52" s="106" t="s">
        <v>173</v>
      </c>
      <c r="B52" s="107" t="e">
        <f>+#REF!+B54+#REF!</f>
        <v>#REF!</v>
      </c>
      <c r="C52" s="107">
        <f>C54+C55+C53</f>
        <v>70696600</v>
      </c>
      <c r="D52" s="107">
        <f t="shared" ref="D52" si="10">D54+D55+D53</f>
        <v>22902500</v>
      </c>
      <c r="E52" s="107">
        <f>E54+E55+E53</f>
        <v>47794100</v>
      </c>
      <c r="F52" s="109"/>
    </row>
    <row r="53" spans="1:6" x14ac:dyDescent="0.2">
      <c r="A53" s="111" t="s">
        <v>301</v>
      </c>
      <c r="B53" s="114"/>
      <c r="C53" s="114"/>
      <c r="D53" s="114"/>
      <c r="E53" s="108">
        <f>+C53-D53</f>
        <v>0</v>
      </c>
    </row>
    <row r="54" spans="1:6" x14ac:dyDescent="0.2">
      <c r="A54" s="111" t="s">
        <v>174</v>
      </c>
      <c r="B54" s="112">
        <v>633444900</v>
      </c>
      <c r="C54" s="9">
        <v>64279900</v>
      </c>
      <c r="D54" s="149">
        <v>22902500</v>
      </c>
      <c r="E54" s="108">
        <f>+C54-D54</f>
        <v>41377400</v>
      </c>
    </row>
    <row r="55" spans="1:6" x14ac:dyDescent="0.2">
      <c r="A55" s="111" t="s">
        <v>238</v>
      </c>
      <c r="B55" s="112"/>
      <c r="C55" s="9">
        <v>6416700</v>
      </c>
      <c r="D55" s="113"/>
      <c r="E55" s="108">
        <f>+C55-D55</f>
        <v>6416700</v>
      </c>
    </row>
    <row r="56" spans="1:6" s="110" customFormat="1" ht="23.25" x14ac:dyDescent="0.25">
      <c r="A56" s="106" t="s">
        <v>175</v>
      </c>
      <c r="B56" s="107" t="e">
        <f>+B57+#REF!+B59+B60+B61+B62+B63+B64</f>
        <v>#REF!</v>
      </c>
      <c r="C56" s="107">
        <f>+C57+C59+C60+C61+C62+C63+C64+C58</f>
        <v>1237690800</v>
      </c>
      <c r="D56" s="107">
        <f>+D57+D59+D60+D61+D62+D63+D64+D58</f>
        <v>396553696.62</v>
      </c>
      <c r="E56" s="107">
        <f t="shared" ref="E56" si="11">+E57+E59+E60+E61+E62+E63+E64</f>
        <v>841137103.38</v>
      </c>
      <c r="F56" s="109"/>
    </row>
    <row r="57" spans="1:6" ht="22.5" x14ac:dyDescent="0.2">
      <c r="A57" s="111" t="s">
        <v>176</v>
      </c>
      <c r="B57" s="112">
        <v>5902896300</v>
      </c>
      <c r="C57" s="9">
        <v>1037691200</v>
      </c>
      <c r="D57" s="149">
        <v>395013745.62</v>
      </c>
      <c r="E57" s="108">
        <f t="shared" ref="E57:E64" si="12">+C57-D57</f>
        <v>642677454.38</v>
      </c>
    </row>
    <row r="58" spans="1:6" x14ac:dyDescent="0.2">
      <c r="A58" s="111" t="s">
        <v>240</v>
      </c>
      <c r="B58" s="112"/>
      <c r="C58" s="9">
        <v>0</v>
      </c>
      <c r="D58" s="113"/>
      <c r="E58" s="108">
        <f t="shared" si="12"/>
        <v>0</v>
      </c>
    </row>
    <row r="59" spans="1:6" x14ac:dyDescent="0.2">
      <c r="A59" s="111" t="s">
        <v>177</v>
      </c>
      <c r="B59" s="112">
        <v>326458600</v>
      </c>
      <c r="C59" s="9"/>
      <c r="D59" s="113"/>
      <c r="E59" s="108">
        <f t="shared" si="12"/>
        <v>0</v>
      </c>
    </row>
    <row r="60" spans="1:6" x14ac:dyDescent="0.2">
      <c r="A60" s="111" t="s">
        <v>178</v>
      </c>
      <c r="B60" s="112">
        <v>76648500</v>
      </c>
      <c r="C60" s="9">
        <v>21065800</v>
      </c>
      <c r="D60" s="113"/>
      <c r="E60" s="108">
        <f t="shared" si="12"/>
        <v>21065800</v>
      </c>
    </row>
    <row r="61" spans="1:6" x14ac:dyDescent="0.2">
      <c r="A61" s="111" t="s">
        <v>179</v>
      </c>
      <c r="B61" s="112">
        <v>6027000</v>
      </c>
      <c r="C61" s="9">
        <v>3008900</v>
      </c>
      <c r="D61" s="113"/>
      <c r="E61" s="108">
        <f t="shared" si="12"/>
        <v>3008900</v>
      </c>
    </row>
    <row r="62" spans="1:6" x14ac:dyDescent="0.2">
      <c r="A62" s="111" t="s">
        <v>180</v>
      </c>
      <c r="B62" s="112">
        <v>70440200</v>
      </c>
      <c r="C62" s="9">
        <v>5811300</v>
      </c>
      <c r="D62" s="149">
        <v>764951</v>
      </c>
      <c r="E62" s="108">
        <f t="shared" si="12"/>
        <v>5046349</v>
      </c>
    </row>
    <row r="63" spans="1:6" x14ac:dyDescent="0.2">
      <c r="A63" s="111" t="s">
        <v>181</v>
      </c>
      <c r="B63" s="112">
        <v>44744700</v>
      </c>
      <c r="C63" s="9">
        <v>9143700</v>
      </c>
      <c r="D63" s="149">
        <v>775000</v>
      </c>
      <c r="E63" s="108">
        <f t="shared" si="12"/>
        <v>8368700</v>
      </c>
    </row>
    <row r="64" spans="1:6" x14ac:dyDescent="0.2">
      <c r="A64" s="111" t="s">
        <v>182</v>
      </c>
      <c r="B64" s="112">
        <v>1265000000</v>
      </c>
      <c r="C64" s="9">
        <v>160969900</v>
      </c>
      <c r="D64" s="113"/>
      <c r="E64" s="108">
        <f t="shared" si="12"/>
        <v>160969900</v>
      </c>
    </row>
    <row r="65" spans="1:6" s="110" customFormat="1" ht="15" x14ac:dyDescent="0.25">
      <c r="A65" s="106" t="s">
        <v>183</v>
      </c>
      <c r="B65" s="107">
        <f>+B66+B67</f>
        <v>426431100</v>
      </c>
      <c r="C65" s="107">
        <f>+C66+C67</f>
        <v>53754800</v>
      </c>
      <c r="D65" s="107">
        <f>+D66+D67</f>
        <v>16782104</v>
      </c>
      <c r="E65" s="107">
        <f t="shared" ref="E65" si="13">+E66+E67</f>
        <v>36972696</v>
      </c>
      <c r="F65" s="109"/>
    </row>
    <row r="66" spans="1:6" x14ac:dyDescent="0.2">
      <c r="A66" s="111" t="s">
        <v>184</v>
      </c>
      <c r="B66" s="112">
        <v>189384900</v>
      </c>
      <c r="C66" s="9">
        <v>26080900</v>
      </c>
      <c r="D66" s="149">
        <v>10422204</v>
      </c>
      <c r="E66" s="108">
        <f>+C66-D66</f>
        <v>15658696</v>
      </c>
    </row>
    <row r="67" spans="1:6" x14ac:dyDescent="0.2">
      <c r="A67" s="111" t="s">
        <v>185</v>
      </c>
      <c r="B67" s="112">
        <v>237046200</v>
      </c>
      <c r="C67" s="9">
        <v>27673900</v>
      </c>
      <c r="D67" s="149">
        <v>6359900</v>
      </c>
      <c r="E67" s="108">
        <f>+C67-D67</f>
        <v>21314000</v>
      </c>
    </row>
    <row r="68" spans="1:6" s="110" customFormat="1" ht="15" x14ac:dyDescent="0.25">
      <c r="A68" s="106" t="s">
        <v>186</v>
      </c>
      <c r="B68" s="107" t="e">
        <f>+B69+B71</f>
        <v>#REF!</v>
      </c>
      <c r="C68" s="107">
        <f>+C69+C71</f>
        <v>51918900</v>
      </c>
      <c r="D68" s="107">
        <f>+D69+D71</f>
        <v>0</v>
      </c>
      <c r="E68" s="107">
        <f t="shared" ref="E68" si="14">+E69+E71</f>
        <v>51918900</v>
      </c>
      <c r="F68" s="109"/>
    </row>
    <row r="69" spans="1:6" s="110" customFormat="1" ht="15" x14ac:dyDescent="0.25">
      <c r="A69" s="106" t="s">
        <v>187</v>
      </c>
      <c r="B69" s="107">
        <f>+B70</f>
        <v>39325000</v>
      </c>
      <c r="C69" s="107">
        <f>+C70</f>
        <v>48088500</v>
      </c>
      <c r="D69" s="107">
        <f>+D70</f>
        <v>0</v>
      </c>
      <c r="E69" s="107">
        <f t="shared" ref="E69" si="15">+E70</f>
        <v>48088500</v>
      </c>
      <c r="F69" s="109"/>
    </row>
    <row r="70" spans="1:6" x14ac:dyDescent="0.2">
      <c r="A70" s="111" t="s">
        <v>188</v>
      </c>
      <c r="B70" s="112">
        <v>39325000</v>
      </c>
      <c r="C70" s="114">
        <v>48088500</v>
      </c>
      <c r="D70" s="113"/>
      <c r="E70" s="108">
        <f>+C70-D70</f>
        <v>48088500</v>
      </c>
    </row>
    <row r="71" spans="1:6" s="110" customFormat="1" ht="15" x14ac:dyDescent="0.25">
      <c r="A71" s="106" t="s">
        <v>189</v>
      </c>
      <c r="B71" s="107" t="e">
        <f>+B72+#REF!+B73+B74+#REF!</f>
        <v>#REF!</v>
      </c>
      <c r="C71" s="107">
        <f>+C72+C73+C74+C75</f>
        <v>3830400</v>
      </c>
      <c r="D71" s="107">
        <f>+D72+D73+D74+D75</f>
        <v>0</v>
      </c>
      <c r="E71" s="107">
        <f>+E72+E73+E74+E75</f>
        <v>3830400</v>
      </c>
      <c r="F71" s="109"/>
    </row>
    <row r="72" spans="1:6" ht="24" customHeight="1" x14ac:dyDescent="0.2">
      <c r="A72" s="111" t="s">
        <v>190</v>
      </c>
      <c r="B72" s="112">
        <v>246316400</v>
      </c>
      <c r="C72" s="9">
        <v>3830400</v>
      </c>
      <c r="D72" s="113"/>
      <c r="E72" s="108">
        <f>+C72-D72</f>
        <v>3830400</v>
      </c>
    </row>
    <row r="73" spans="1:6" ht="22.5" x14ac:dyDescent="0.2">
      <c r="A73" s="111" t="s">
        <v>191</v>
      </c>
      <c r="B73" s="112">
        <v>2419686300</v>
      </c>
      <c r="C73" s="114"/>
      <c r="D73" s="113"/>
      <c r="E73" s="108">
        <f>+C73-D73</f>
        <v>0</v>
      </c>
    </row>
    <row r="74" spans="1:6" ht="22.5" x14ac:dyDescent="0.2">
      <c r="A74" s="111" t="s">
        <v>192</v>
      </c>
      <c r="B74" s="112">
        <v>1197091700</v>
      </c>
      <c r="C74" s="114"/>
      <c r="D74" s="113"/>
      <c r="E74" s="108">
        <f>+C74-D74</f>
        <v>0</v>
      </c>
    </row>
    <row r="75" spans="1:6" x14ac:dyDescent="0.2">
      <c r="A75" s="111" t="s">
        <v>358</v>
      </c>
      <c r="B75" s="112"/>
      <c r="C75" s="114"/>
      <c r="D75" s="113"/>
      <c r="E75" s="108">
        <f>+C75-D75</f>
        <v>0</v>
      </c>
    </row>
    <row r="76" spans="1:6" x14ac:dyDescent="0.2">
      <c r="A76" s="111" t="s">
        <v>369</v>
      </c>
      <c r="B76" s="112"/>
      <c r="C76" s="114"/>
      <c r="D76" s="113"/>
      <c r="E76" s="108"/>
    </row>
    <row r="77" spans="1:6" s="110" customFormat="1" ht="15.75" customHeight="1" x14ac:dyDescent="0.25">
      <c r="A77" s="106" t="s">
        <v>193</v>
      </c>
      <c r="B77" s="107">
        <f>+B78+B80</f>
        <v>3647000000</v>
      </c>
      <c r="C77" s="107">
        <f>+C78+C80</f>
        <v>0</v>
      </c>
      <c r="D77" s="107">
        <f>+D78+D80</f>
        <v>0</v>
      </c>
      <c r="E77" s="120"/>
      <c r="F77" s="109"/>
    </row>
    <row r="78" spans="1:6" x14ac:dyDescent="0.2">
      <c r="A78" s="111" t="s">
        <v>194</v>
      </c>
      <c r="B78" s="112">
        <v>2000000000</v>
      </c>
      <c r="C78" s="114"/>
      <c r="D78" s="113"/>
      <c r="E78" s="105"/>
    </row>
    <row r="79" spans="1:6" x14ac:dyDescent="0.2">
      <c r="A79" s="111" t="s">
        <v>233</v>
      </c>
      <c r="B79" s="112"/>
      <c r="C79" s="114"/>
      <c r="D79" s="113"/>
      <c r="E79" s="105"/>
    </row>
    <row r="80" spans="1:6" x14ac:dyDescent="0.2">
      <c r="A80" s="111" t="s">
        <v>195</v>
      </c>
      <c r="B80" s="112">
        <v>1647000000</v>
      </c>
      <c r="C80" s="114"/>
      <c r="D80" s="113"/>
      <c r="E80" s="105"/>
    </row>
    <row r="81" spans="1:6" s="110" customFormat="1" ht="15" x14ac:dyDescent="0.25">
      <c r="A81" s="1" t="s">
        <v>376</v>
      </c>
      <c r="B81" s="1"/>
      <c r="C81" s="107"/>
      <c r="D81" s="121">
        <f>+D5-D17</f>
        <v>2872229233.0299988</v>
      </c>
      <c r="E81" s="120"/>
      <c r="F81" s="109"/>
    </row>
    <row r="82" spans="1:6" s="110" customFormat="1" ht="15" x14ac:dyDescent="0.25">
      <c r="A82" s="1" t="s">
        <v>40</v>
      </c>
      <c r="B82" s="1"/>
      <c r="C82" s="107"/>
      <c r="D82" s="121">
        <f>+D81-D83</f>
        <v>2869229233.0299988</v>
      </c>
      <c r="E82" s="120"/>
      <c r="F82" s="109"/>
    </row>
    <row r="83" spans="1:6" s="110" customFormat="1" ht="15" x14ac:dyDescent="0.25">
      <c r="A83" s="1" t="s">
        <v>27</v>
      </c>
      <c r="B83" s="1"/>
      <c r="C83" s="107"/>
      <c r="D83" s="121">
        <v>3000000</v>
      </c>
      <c r="E83" s="120"/>
      <c r="F83" s="109"/>
    </row>
    <row r="84" spans="1:6" x14ac:dyDescent="0.2">
      <c r="A84" s="3" t="s">
        <v>23</v>
      </c>
      <c r="B84" s="3"/>
      <c r="C84" s="114"/>
      <c r="D84" s="113">
        <f>+'өр ав'!D5</f>
        <v>0</v>
      </c>
      <c r="E84" s="105"/>
    </row>
    <row r="85" spans="1:6" x14ac:dyDescent="0.2">
      <c r="A85" s="3" t="s">
        <v>24</v>
      </c>
      <c r="B85" s="3"/>
      <c r="C85" s="114"/>
      <c r="D85" s="113">
        <f>+'өр ав'!E5</f>
        <v>8716086000.5</v>
      </c>
      <c r="E85" s="105"/>
    </row>
    <row r="86" spans="1:6" x14ac:dyDescent="0.2">
      <c r="A86" s="111" t="s">
        <v>204</v>
      </c>
      <c r="B86" s="111"/>
      <c r="C86" s="122">
        <f>+C87</f>
        <v>60</v>
      </c>
      <c r="D86" s="4">
        <f>+D87</f>
        <v>60</v>
      </c>
      <c r="E86" s="105"/>
    </row>
    <row r="87" spans="1:6" x14ac:dyDescent="0.2">
      <c r="A87" s="111" t="s">
        <v>205</v>
      </c>
      <c r="B87" s="111"/>
      <c r="C87" s="123">
        <v>60</v>
      </c>
      <c r="D87" s="4">
        <v>60</v>
      </c>
      <c r="E87" s="105"/>
    </row>
    <row r="88" spans="1:6" s="110" customFormat="1" ht="15" x14ac:dyDescent="0.25">
      <c r="A88" s="106" t="s">
        <v>206</v>
      </c>
      <c r="B88" s="106"/>
      <c r="C88" s="122">
        <f>+C89+C90+C91+C92</f>
        <v>10032</v>
      </c>
      <c r="D88" s="2">
        <f>+D89+D90+D91+D92</f>
        <v>9924</v>
      </c>
      <c r="E88" s="124"/>
      <c r="F88" s="109"/>
    </row>
    <row r="89" spans="1:6" x14ac:dyDescent="0.2">
      <c r="A89" s="111" t="s">
        <v>207</v>
      </c>
      <c r="B89" s="111"/>
      <c r="C89" s="123">
        <v>178</v>
      </c>
      <c r="D89" s="4">
        <v>178</v>
      </c>
      <c r="E89" s="105"/>
    </row>
    <row r="90" spans="1:6" x14ac:dyDescent="0.2">
      <c r="A90" s="111" t="s">
        <v>208</v>
      </c>
      <c r="B90" s="111"/>
      <c r="C90" s="123">
        <v>8755</v>
      </c>
      <c r="D90" s="4">
        <v>8647</v>
      </c>
      <c r="E90" s="105"/>
    </row>
    <row r="91" spans="1:6" x14ac:dyDescent="0.2">
      <c r="A91" s="111" t="s">
        <v>209</v>
      </c>
      <c r="B91" s="111"/>
      <c r="C91" s="123">
        <v>510</v>
      </c>
      <c r="D91" s="4">
        <v>510</v>
      </c>
      <c r="E91" s="105"/>
    </row>
    <row r="92" spans="1:6" x14ac:dyDescent="0.2">
      <c r="A92" s="111" t="s">
        <v>210</v>
      </c>
      <c r="B92" s="111"/>
      <c r="C92" s="123">
        <v>589</v>
      </c>
      <c r="D92" s="4">
        <v>589</v>
      </c>
      <c r="E92" s="105"/>
    </row>
    <row r="93" spans="1:6" s="137" customFormat="1" x14ac:dyDescent="0.2">
      <c r="A93" s="125"/>
      <c r="B93" s="125"/>
      <c r="C93" s="126"/>
      <c r="D93" s="59"/>
      <c r="E93" s="73"/>
      <c r="F93" s="136"/>
    </row>
    <row r="94" spans="1:6" s="137" customFormat="1" x14ac:dyDescent="0.2">
      <c r="A94" s="125"/>
      <c r="B94" s="125"/>
      <c r="C94" s="126"/>
      <c r="D94" s="59"/>
      <c r="E94" s="73"/>
      <c r="F94" s="136"/>
    </row>
    <row r="95" spans="1:6" s="137" customFormat="1" x14ac:dyDescent="0.2">
      <c r="A95" s="125"/>
      <c r="B95" s="125"/>
      <c r="C95" s="126"/>
      <c r="D95" s="59"/>
      <c r="E95" s="138"/>
      <c r="F95" s="136"/>
    </row>
    <row r="96" spans="1:6" s="137" customFormat="1" x14ac:dyDescent="0.2">
      <c r="A96" s="139" t="s">
        <v>214</v>
      </c>
      <c r="B96" s="139"/>
      <c r="C96" s="140"/>
      <c r="D96" s="141"/>
      <c r="E96" s="138"/>
      <c r="F96" s="136"/>
    </row>
    <row r="97" spans="1:6" s="137" customFormat="1" ht="20.25" customHeight="1" x14ac:dyDescent="0.2">
      <c r="A97" s="161" t="s">
        <v>356</v>
      </c>
      <c r="B97" s="161"/>
      <c r="C97" s="161"/>
      <c r="D97" s="127"/>
      <c r="E97" s="138"/>
      <c r="F97" s="136"/>
    </row>
    <row r="98" spans="1:6" s="137" customFormat="1" x14ac:dyDescent="0.2">
      <c r="A98" s="128" t="s">
        <v>355</v>
      </c>
      <c r="B98" s="128"/>
      <c r="C98" s="63"/>
      <c r="D98" s="127" t="s">
        <v>362</v>
      </c>
      <c r="E98" s="138"/>
      <c r="F98" s="136"/>
    </row>
    <row r="99" spans="1:6" s="137" customFormat="1" x14ac:dyDescent="0.2">
      <c r="A99" s="128"/>
      <c r="B99" s="128"/>
      <c r="C99" s="63"/>
      <c r="D99" s="127"/>
      <c r="E99" s="138"/>
      <c r="F99" s="136"/>
    </row>
    <row r="100" spans="1:6" x14ac:dyDescent="0.2">
      <c r="A100" s="63" t="s">
        <v>20</v>
      </c>
      <c r="B100" s="63"/>
      <c r="C100" s="63"/>
      <c r="D100" s="63"/>
    </row>
    <row r="101" spans="1:6" x14ac:dyDescent="0.2">
      <c r="A101" s="63" t="s">
        <v>361</v>
      </c>
      <c r="B101" s="63"/>
      <c r="C101" s="63"/>
      <c r="D101" s="63" t="s">
        <v>25</v>
      </c>
    </row>
    <row r="102" spans="1:6" ht="12" customHeight="1" x14ac:dyDescent="0.2">
      <c r="A102" s="63"/>
      <c r="B102" s="63"/>
      <c r="C102" s="63"/>
      <c r="D102" s="63"/>
    </row>
    <row r="103" spans="1:6" x14ac:dyDescent="0.2">
      <c r="A103" s="63" t="s">
        <v>21</v>
      </c>
      <c r="B103" s="63"/>
      <c r="C103" s="63"/>
      <c r="D103" s="63"/>
    </row>
    <row r="104" spans="1:6" x14ac:dyDescent="0.2">
      <c r="A104" s="63" t="s">
        <v>227</v>
      </c>
      <c r="B104" s="63"/>
      <c r="C104" s="63"/>
      <c r="D104" s="63" t="s">
        <v>26</v>
      </c>
    </row>
    <row r="105" spans="1:6" ht="12" customHeight="1" x14ac:dyDescent="0.2">
      <c r="A105" s="63" t="s">
        <v>241</v>
      </c>
      <c r="B105" s="63"/>
      <c r="C105" s="63"/>
      <c r="D105" s="63"/>
    </row>
    <row r="106" spans="1:6" x14ac:dyDescent="0.2">
      <c r="A106" s="63" t="s">
        <v>22</v>
      </c>
      <c r="B106" s="63"/>
      <c r="C106" s="63"/>
      <c r="D106" s="63"/>
    </row>
    <row r="107" spans="1:6" x14ac:dyDescent="0.2">
      <c r="A107" s="63" t="s">
        <v>305</v>
      </c>
      <c r="B107" s="63"/>
      <c r="C107" s="63"/>
      <c r="D107" s="63"/>
    </row>
    <row r="108" spans="1:6" x14ac:dyDescent="0.2">
      <c r="A108" s="129" t="s">
        <v>306</v>
      </c>
      <c r="D108" s="63" t="s">
        <v>304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12" sqref="A12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62" t="s">
        <v>373</v>
      </c>
      <c r="B1" s="162"/>
      <c r="C1" s="162"/>
      <c r="D1" s="162"/>
      <c r="E1" s="162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374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0</v>
      </c>
      <c r="D6" s="48">
        <f t="shared" ref="D6:E6" si="0">+D7</f>
        <v>0</v>
      </c>
      <c r="E6" s="48">
        <f t="shared" si="0"/>
        <v>0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0</v>
      </c>
      <c r="D7" s="48">
        <f t="shared" ref="D7" si="1">+D8</f>
        <v>0</v>
      </c>
      <c r="E7" s="48">
        <f>+E8+E9</f>
        <v>0</v>
      </c>
    </row>
    <row r="8" spans="1:6" x14ac:dyDescent="0.3">
      <c r="A8" s="21" t="s">
        <v>220</v>
      </c>
      <c r="B8" s="60">
        <v>3647000000</v>
      </c>
      <c r="C8" s="49"/>
      <c r="D8" s="49"/>
      <c r="E8" s="52"/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0</v>
      </c>
      <c r="D10" s="48" t="e">
        <f t="shared" si="2"/>
        <v>#REF!</v>
      </c>
      <c r="E10" s="48">
        <f t="shared" si="2"/>
        <v>0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0</v>
      </c>
      <c r="D11" s="48" t="e">
        <f t="shared" si="2"/>
        <v>#REF!</v>
      </c>
      <c r="E11" s="48">
        <f t="shared" si="2"/>
        <v>0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0</v>
      </c>
      <c r="D12" s="48" t="e">
        <f>+#REF!+#REF!+D13</f>
        <v>#REF!</v>
      </c>
      <c r="E12" s="48">
        <f>+E13</f>
        <v>0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0</v>
      </c>
      <c r="D13" s="48">
        <f>+D14+D16</f>
        <v>0</v>
      </c>
      <c r="E13" s="48">
        <f>+E14+E16+E15</f>
        <v>0</v>
      </c>
      <c r="F13" s="147"/>
    </row>
    <row r="14" spans="1:6" x14ac:dyDescent="0.3">
      <c r="A14" s="21" t="s">
        <v>194</v>
      </c>
      <c r="B14" s="60">
        <v>2000000000</v>
      </c>
      <c r="C14" s="49"/>
      <c r="D14" s="62"/>
      <c r="E14" s="52"/>
    </row>
    <row r="15" spans="1:6" x14ac:dyDescent="0.3">
      <c r="A15" s="21" t="s">
        <v>234</v>
      </c>
      <c r="B15" s="60"/>
      <c r="C15" s="49"/>
      <c r="D15" s="62"/>
      <c r="E15" s="52"/>
    </row>
    <row r="16" spans="1:6" x14ac:dyDescent="0.3">
      <c r="A16" s="21" t="s">
        <v>195</v>
      </c>
      <c r="B16" s="60">
        <v>1647000000</v>
      </c>
      <c r="C16" s="49"/>
      <c r="D16" s="62"/>
      <c r="E16" s="52"/>
    </row>
    <row r="17" spans="1:5" s="56" customFormat="1" x14ac:dyDescent="0.3">
      <c r="A17" s="1" t="s">
        <v>375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42" t="s">
        <v>214</v>
      </c>
      <c r="B26" s="142"/>
      <c r="C26" s="143"/>
      <c r="D26" s="143"/>
      <c r="E26" s="141"/>
    </row>
    <row r="27" spans="1:5" s="84" customFormat="1" ht="26.25" customHeight="1" x14ac:dyDescent="0.3">
      <c r="A27" s="163" t="s">
        <v>357</v>
      </c>
      <c r="B27" s="163"/>
      <c r="C27" s="163"/>
      <c r="D27" s="143"/>
      <c r="E27" s="144"/>
    </row>
    <row r="28" spans="1:5" s="84" customFormat="1" x14ac:dyDescent="0.3">
      <c r="A28" s="76" t="s">
        <v>355</v>
      </c>
      <c r="B28" s="76"/>
      <c r="C28" s="77"/>
      <c r="D28" s="77"/>
      <c r="E28" s="77" t="s">
        <v>362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361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227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305</v>
      </c>
      <c r="B37" s="63"/>
      <c r="C37" s="63"/>
      <c r="D37" s="63"/>
      <c r="E37" s="63"/>
    </row>
    <row r="38" spans="1:5" x14ac:dyDescent="0.3">
      <c r="A38" s="93" t="s">
        <v>306</v>
      </c>
      <c r="E38" s="63" t="s">
        <v>304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2018-02-06T02:23:56Z</cp:lastPrinted>
  <dcterms:created xsi:type="dcterms:W3CDTF">2015-02-03T12:04:18Z</dcterms:created>
  <dcterms:modified xsi:type="dcterms:W3CDTF">2018-02-09T09:08:41Z</dcterms:modified>
</cp:coreProperties>
</file>