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519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E5" i="3" l="1"/>
  <c r="D7" i="8" l="1"/>
  <c r="D16" i="13" l="1"/>
  <c r="Y24" i="3" l="1"/>
  <c r="D72" i="13" l="1"/>
  <c r="D11" i="13" l="1"/>
  <c r="D90" i="13" l="1"/>
  <c r="C72" i="13" l="1"/>
  <c r="D6" i="13" l="1"/>
  <c r="D49" i="8" l="1"/>
  <c r="D57" i="13" l="1"/>
  <c r="E48" i="8" l="1"/>
  <c r="E51" i="8"/>
  <c r="E6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" i="3"/>
  <c r="D50" i="8" l="1"/>
  <c r="D46" i="8"/>
  <c r="D41" i="8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s="1"/>
  <c r="D53" i="13" l="1"/>
  <c r="C53" i="13"/>
  <c r="D21" i="13" l="1"/>
  <c r="C21" i="13" l="1"/>
  <c r="F46" i="8" l="1"/>
  <c r="E46" i="8" s="1"/>
  <c r="L46" i="8" l="1"/>
  <c r="J46" i="8"/>
  <c r="K46" i="8" s="1"/>
  <c r="D70" i="13"/>
  <c r="D66" i="13"/>
  <c r="D48" i="13"/>
  <c r="D44" i="13"/>
  <c r="D37" i="13"/>
  <c r="D32" i="13"/>
  <c r="D26" i="13"/>
  <c r="D69" i="13" l="1"/>
  <c r="C7" i="14"/>
  <c r="C6" i="14" s="1"/>
  <c r="C9" i="13"/>
  <c r="C11" i="13"/>
  <c r="C6" i="13"/>
  <c r="C57" i="13"/>
  <c r="C5" i="13" l="1"/>
  <c r="C48" i="13" l="1"/>
  <c r="D20" i="13" l="1"/>
  <c r="E49" i="3" l="1"/>
  <c r="E52" i="3"/>
  <c r="E63" i="3"/>
  <c r="C37" i="13"/>
  <c r="F34" i="8" l="1"/>
  <c r="L34" i="8" s="1"/>
  <c r="F40" i="8" l="1"/>
  <c r="L40" i="8" s="1"/>
  <c r="C88" i="13" l="1"/>
  <c r="C86" i="13"/>
  <c r="C77" i="13"/>
  <c r="C70" i="13"/>
  <c r="C66" i="13"/>
  <c r="C44" i="13"/>
  <c r="C32" i="13"/>
  <c r="C26" i="13"/>
  <c r="C69" i="13" l="1"/>
  <c r="C20" i="13"/>
  <c r="C19" i="13" l="1"/>
  <c r="C18" i="13" l="1"/>
  <c r="E7" i="14"/>
  <c r="C17" i="13" l="1"/>
  <c r="C2" i="13" l="1"/>
  <c r="D7" i="14" l="1"/>
  <c r="D6" i="14" s="1"/>
  <c r="E6" i="14"/>
  <c r="E12" i="14"/>
  <c r="D13" i="14"/>
  <c r="C12" i="14"/>
  <c r="B13" i="14"/>
  <c r="B7" i="14"/>
  <c r="B6" i="14" s="1"/>
  <c r="D86" i="13"/>
  <c r="D77" i="13"/>
  <c r="B77" i="13"/>
  <c r="B72" i="13"/>
  <c r="B70" i="13"/>
  <c r="B66" i="13"/>
  <c r="B57" i="13"/>
  <c r="B53" i="13"/>
  <c r="B48" i="13"/>
  <c r="B44" i="13"/>
  <c r="B37" i="13"/>
  <c r="B32" i="13"/>
  <c r="B26" i="13"/>
  <c r="B21" i="13"/>
  <c r="B11" i="13"/>
  <c r="D9" i="13"/>
  <c r="B9" i="13"/>
  <c r="B7" i="13"/>
  <c r="B6" i="13" s="1"/>
  <c r="D19" i="13" l="1"/>
  <c r="D18" i="13" s="1"/>
  <c r="D17" i="13" s="1"/>
  <c r="B69" i="13"/>
  <c r="B5" i="13"/>
  <c r="B20" i="13"/>
  <c r="B19" i="13" s="1"/>
  <c r="B18" i="13" s="1"/>
  <c r="B17" i="13" s="1"/>
  <c r="D12" i="14"/>
  <c r="D11" i="14" s="1"/>
  <c r="D10" i="14" s="1"/>
  <c r="B12" i="14"/>
  <c r="B11" i="14" s="1"/>
  <c r="B10" i="14" s="1"/>
  <c r="D5" i="13" l="1"/>
  <c r="E11" i="14"/>
  <c r="E10" i="14" l="1"/>
  <c r="C11" i="14"/>
  <c r="E17" i="14" l="1"/>
  <c r="E18" i="14" s="1"/>
  <c r="C10" i="14"/>
  <c r="D81" i="13"/>
  <c r="D82" i="13" s="1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F7" i="8" l="1"/>
  <c r="L7" i="8" s="1"/>
  <c r="L50" i="8"/>
  <c r="K50" i="8"/>
  <c r="L49" i="8"/>
  <c r="J49" i="8"/>
  <c r="K49" i="8" s="1"/>
  <c r="L9" i="8"/>
  <c r="L31" i="8"/>
  <c r="G49" i="8"/>
  <c r="G50" i="8"/>
  <c r="D84" i="13"/>
  <c r="F6" i="8"/>
  <c r="D6" i="8" s="1"/>
  <c r="G6" i="8" l="1"/>
  <c r="M31" i="8"/>
  <c r="M9" i="8"/>
  <c r="D85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J10" i="8" s="1"/>
  <c r="K10" i="8" s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38" i="8" l="1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<sst xmlns="http://schemas.openxmlformats.org/spreadsheetml/2006/main" count="427" uniqueCount="379">
  <si>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</si>
  <si>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</si>
  <si>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</si>
  <si>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</si>
  <si>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</si>
  <si>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</si>
  <si>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</si>
  <si>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</si>
  <si>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</si>
  <si>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</si>
  <si>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</si>
  <si>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</si>
  <si>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</si>
  <si>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</si>
  <si>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</si>
  <si>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</si>
  <si>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</si>
  <si>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</si>
  <si>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</si>
  <si>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</si>
  <si>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</si>
  <si>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</si>
  <si>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</si>
  <si>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</si>
  <si>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</si>
  <si>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</si>
  <si>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</si>
  <si>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</si>
  <si>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</si>
  <si>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</si>
  <si>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</si>
  <si>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</si>
  <si>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</si>
  <si>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</si>
  <si>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</si>
  <si>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</si>
  <si>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</si>
  <si>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</si>
  <si>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</si>
  <si>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</si>
  <si>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</si>
  <si>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</si>
  <si>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</si>
  <si>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</si>
  <si>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</si>
  <si>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</si>
  <si>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</si>
  <si>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</si>
  <si>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</si>
  <si>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</si>
  <si>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</si>
  <si>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</si>
  <si>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</si>
  <si>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</si>
  <si>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</si>
  <si>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</si>
  <si>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</si>
  <si>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</si>
  <si>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</si>
  <si>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</si>
  <si>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</si>
  <si>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</si>
  <si>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</si>
  <si>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</si>
  <si>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</si>
  <si>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</si>
  <si>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</si>
  <si>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</si>
  <si>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</si>
  <si>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</si>
  <si>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</si>
  <si>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</si>
  <si>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</si>
  <si>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</si>
  <si>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</si>
  <si>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</si>
  <si>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</si>
  <si>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</si>
  <si>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</si>
  <si>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</si>
  <si>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</si>
  <si>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</si>
  <si>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</si>
  <si>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</si>
  <si>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</si>
  <si>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</si>
  <si>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</si>
  <si>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</si>
  <si>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</si>
  <si>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</si>
  <si>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</si>
  <si>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</si>
  <si>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</si>
  <si>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</si>
  <si>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</si>
  <si>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</si>
  <si>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</si>
  <si>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</si>
  <si>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</si>
  <si>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</si>
  <si>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</si>
  <si>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</si>
  <si>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</si>
  <si>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</si>
  <si>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</si>
  <si>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</si>
  <si>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</si>
  <si>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</si>
  <si>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</si>
  <si>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</si>
  <si>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</si>
  <si>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</si>
  <si>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</si>
  <si>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</si>
  <si>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</si>
  <si>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</si>
  <si>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</si>
  <si>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</si>
  <si>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</si>
  <si>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</si>
  <si>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</si>
  <si>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</si>
  <si>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</si>
  <si>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</si>
  <si>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</si>
  <si>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</si>
  <si>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</si>
  <si>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</si>
  <si>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</si>
  <si>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</si>
  <si>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</si>
  <si>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</si>
  <si>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</si>
  <si>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</si>
  <si>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</si>
  <si>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</si>
  <si>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</si>
  <si>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</si>
  <si>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</si>
  <si>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</si>
  <si>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</si>
  <si>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</si>
  <si>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Техник засварын төв</t>
  </si>
  <si>
    <t>ОНАБХ хамгаалалтын 2-р газар</t>
  </si>
  <si>
    <t>ОНАБХ хамгаалалтын 3-р газар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</si>
  <si>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</si>
  <si>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</si>
  <si>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</si>
  <si>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</si>
  <si>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</si>
  <si>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</si>
  <si>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</si>
  <si>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</si>
  <si>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</si>
  <si>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</si>
  <si>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</si>
  <si>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</si>
  <si>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</si>
  <si>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</si>
  <si>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</si>
  <si>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</si>
  <si>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</si>
  <si>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</si>
  <si>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</si>
  <si>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</si>
  <si>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</si>
  <si>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</si>
  <si>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</si>
  <si>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</si>
  <si>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</si>
  <si>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</si>
  <si>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</si>
  <si>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</si>
  <si>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</si>
  <si>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</si>
  <si>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</si>
  <si>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</si>
  <si>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</si>
  <si>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</si>
  <si>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</si>
  <si>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</si>
  <si>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</si>
  <si>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</si>
  <si>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</si>
  <si>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</si>
  <si>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</si>
  <si>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</si>
  <si>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</si>
  <si>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</si>
  <si>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</si>
  <si>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</si>
  <si>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</si>
  <si>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</si>
  <si>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</si>
  <si>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</si>
  <si>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</si>
  <si>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</si>
  <si>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</si>
  <si>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</si>
  <si>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</si>
  <si>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</si>
  <si>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</si>
  <si>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</si>
  <si>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</si>
  <si>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</si>
  <si>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</si>
  <si>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</si>
  <si>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</si>
  <si>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</si>
  <si>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</si>
  <si>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</si>
  <si>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</si>
  <si>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</si>
  <si>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</si>
  <si>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</si>
  <si>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</si>
  <si>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</si>
  <si>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</si>
  <si>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</si>
  <si>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</si>
  <si>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</si>
  <si>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</si>
  <si>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</si>
  <si>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</si>
  <si>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</si>
  <si>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</si>
  <si>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</si>
  <si>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</si>
  <si>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</si>
  <si>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</si>
  <si>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</si>
  <si>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</si>
  <si>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</si>
  <si>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</si>
  <si>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</si>
  <si>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</si>
  <si>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</si>
  <si>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</si>
  <si>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</si>
  <si>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</si>
  <si>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</si>
  <si>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</si>
  <si>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</si>
  <si>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</si>
  <si>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</si>
  <si>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</si>
  <si>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</si>
  <si>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</si>
  <si>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</si>
  <si>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</si>
  <si>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</si>
  <si>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</si>
  <si>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</si>
  <si>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</si>
  <si>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</si>
  <si>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</si>
  <si>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</si>
  <si>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</si>
  <si>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</si>
  <si>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</si>
  <si>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</si>
  <si>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</si>
  <si>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</si>
  <si>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</si>
  <si>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</si>
  <si>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</si>
  <si>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</si>
  <si>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</si>
  <si>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</si>
  <si>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</si>
  <si>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</si>
  <si>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</si>
  <si>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</si>
  <si>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</si>
  <si>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</si>
  <si>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</si>
  <si>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</si>
  <si>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</si>
  <si>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</si>
  <si>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</si>
  <si>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</si>
  <si>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</si>
  <si>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</si>
  <si>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</si>
  <si>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</si>
  <si>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</si>
  <si>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</si>
  <si>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</si>
  <si>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</si>
  <si>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</si>
  <si>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</si>
  <si>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</si>
  <si>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</si>
  <si>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</si>
  <si>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</si>
  <si>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</si>
  <si>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</si>
  <si>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</si>
  <si>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</si>
  <si>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</si>
  <si>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</si>
  <si>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</si>
  <si>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</si>
  <si>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</si>
  <si>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</si>
  <si>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</si>
  <si>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</si>
  <si>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</si>
  <si>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</si>
  <si>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</si>
  <si>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</si>
  <si>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</si>
  <si>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</si>
  <si>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</si>
  <si>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</si>
  <si>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</si>
  <si>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</si>
  <si>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</si>
  <si>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</si>
  <si>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</si>
  <si>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</si>
  <si>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</si>
  <si>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</si>
  <si>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</si>
  <si>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</si>
  <si>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</si>
  <si>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</si>
  <si>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</si>
  <si>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</si>
  <si>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</si>
  <si>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</si>
  <si>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</si>
  <si>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</si>
  <si>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</si>
  <si>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</si>
  <si>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</si>
  <si>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</si>
  <si>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</si>
  <si>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</si>
  <si>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</si>
  <si>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</si>
  <si>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</si>
  <si>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</si>
  <si>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</si>
  <si>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</si>
  <si>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</si>
  <si>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</si>
  <si>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</si>
  <si>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</si>
  <si>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</si>
  <si>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</si>
  <si>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</si>
  <si>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</si>
  <si>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</si>
  <si>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</si>
  <si>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Төмөр замын цагдаагийн газар</t>
  </si>
  <si>
    <t>Захиргааны удирдлагын газар</t>
  </si>
  <si>
    <t>Санхүү, аж ахуйн алба</t>
  </si>
  <si>
    <t>ЦАХ-ын Сүүж-уул сэргээн засах сувилал</t>
  </si>
  <si>
    <t>Сургалтын нэгдсэн төв</t>
  </si>
  <si>
    <t>Замын цагдаагийн газар</t>
  </si>
  <si>
    <t>Нийтийн хэв журам хамгаалах газар</t>
  </si>
  <si>
    <t>ЦЕГ-ЫН САНХҮҮ, АЖ АХУЙН АЛБАНЫ ДАРГА, ЦАГДААГИЙН ХУРАНДАА</t>
  </si>
  <si>
    <t>У.ЭНХТӨР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</si>
  <si>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</si>
  <si>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</si>
  <si>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</si>
  <si>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</si>
  <si>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</si>
  <si>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</si>
  <si>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</si>
  <si>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ЦЕГ-ЫН ТӨВЛӨРСӨН ТӨСВИЙН ГҮЙЦЭТГЭЛИЙН 2017 ОНЫ                                                                                              08 САРЫН НЭГТГЭСЭН МЭДЭЭ</t>
  </si>
  <si>
    <t>Мөнгөн хөрөнгийн 2017 оны 08 -р сарын 31-ний үлдэгдэл</t>
  </si>
  <si>
    <t>Цагдаагийн ерөнхий газрын 2017 оны 08 дугаар сарын авлага, өглөгийн дэлгэрэнгүй мэдээ</t>
  </si>
  <si>
    <t>ЦАГДААГИЙН ЕРӨНХИЙ ГАЗРЫН 2017 ОНЫ 08 САРЫН ТӨСВИЙН ГҮЙЦЭТГЭЛИЙН ӨР, АВЛАГЫН НЭГТГЭСЭН МЭДЭЭ</t>
  </si>
  <si>
    <t>2017 оны 08-р сарын эцсийн үлдэгдэл</t>
  </si>
  <si>
    <r>
      <t>2017 оны</t>
    </r>
    <r>
      <rPr>
        <b/>
        <sz val="8"/>
        <rFont val="Arial Mon"/>
        <family val="2"/>
      </rPr>
      <t xml:space="preserve"> 08</t>
    </r>
    <r>
      <rPr>
        <sz val="8"/>
        <rFont val="Arial Mon"/>
        <family val="2"/>
      </rPr>
      <t>-р сарын эхний үлдэгдэл</t>
    </r>
  </si>
  <si>
    <t>ЦЕГ-ЫН ТӨВЛӨРСӨН ТӨСВИЙН ГҮЙЦЭТГЭЛИЙН 2017 ОНЫ                                                                                             08 САРЫН НЭГТГЭСЭН МЭДЭЭ /ХӨРӨНГӨ ОРУУЛАЛТ/</t>
  </si>
  <si>
    <t>Мөнгөн хөрөнгийн 2017 оны 08-р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</si>
</sst>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name val="Sc-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54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43" fontId="25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166" fontId="29" fillId="0" borderId="7" xfId="1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13" fillId="0" borderId="0" xfId="4" applyFont="1" applyAlignment="1">
      <alignment horizontal="left"/>
    </xf>
    <xf numFmtId="0" fontId="30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43" fontId="2" fillId="4" borderId="1" xfId="1" applyFont="1" applyFill="1" applyBorder="1" applyAlignment="1">
      <alignment horizontal="center" vertical="center" wrapText="1"/>
    </xf>
    <xf numFmtId="43" fontId="28" fillId="4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F54" activePane="bottomRight" state="frozen"/>
      <selection pane="topRight" activeCell="F1" sqref="F1"/>
      <selection pane="bottomLeft" activeCell="A6" sqref="A6"/>
      <selection pane="bottomRight" activeCell="D56" sqref="D56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6" width="14" style="65" bestFit="1" customWidth="1"/>
    <col min="7" max="7" width="5.42578125" style="65" customWidth="1"/>
    <col min="8" max="8" width="15" style="65" bestFit="1" customWidth="1"/>
    <col min="9" max="9" width="12" style="65" bestFit="1" customWidth="1"/>
    <col min="10" max="10" width="12.5703125" style="65" customWidth="1"/>
    <col min="11" max="12" width="12" style="65" bestFit="1" customWidth="1"/>
    <col min="13" max="13" width="11.28515625" style="65" customWidth="1"/>
    <col min="14" max="14" width="12.140625" style="65" customWidth="1"/>
    <col min="15" max="15" width="12.5703125" style="65" customWidth="1"/>
    <col min="16" max="16" width="12.7109375" style="65" customWidth="1"/>
    <col min="17" max="17" width="11.140625" style="65" customWidth="1"/>
    <col min="18" max="18" width="7.5703125" style="65" customWidth="1"/>
    <col min="19" max="19" width="12" style="65" bestFit="1" customWidth="1"/>
    <col min="20" max="20" width="10.42578125" style="65" customWidth="1"/>
    <col min="21" max="21" width="4.140625" style="65" customWidth="1"/>
    <col min="22" max="22" width="12" style="65" bestFit="1" customWidth="1"/>
    <col min="23" max="23" width="7.140625" style="65" customWidth="1"/>
    <col min="24" max="24" width="4.42578125" style="65" customWidth="1"/>
    <col min="25" max="25" width="12.5703125" style="65" customWidth="1"/>
    <col min="26" max="26" width="4.85546875" style="65" customWidth="1"/>
    <col min="27" max="27" width="10.7109375" style="65" customWidth="1"/>
    <col min="28" max="28" width="5.140625" style="65" customWidth="1"/>
    <col min="29" max="29" width="5" style="65" customWidth="1"/>
    <col min="30" max="30" width="10" style="65" customWidth="1"/>
    <col min="31" max="31" width="5" style="65" customWidth="1"/>
    <col min="32" max="32" width="11.140625" style="65" bestFit="1" customWidth="1"/>
    <col min="33" max="33" width="12.85546875" style="65" customWidth="1"/>
    <col min="34" max="34" width="13.5703125" style="65" customWidth="1"/>
    <col min="35" max="35" width="7.28515625" style="65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41" t="s">
        <v>374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245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216</v>
      </c>
      <c r="U4" s="5" t="s">
        <v>306</v>
      </c>
      <c r="V4" s="5" t="s">
        <v>17</v>
      </c>
      <c r="W4" s="5" t="s">
        <v>14</v>
      </c>
      <c r="X4" s="5" t="s">
        <v>239</v>
      </c>
      <c r="Y4" s="5" t="s">
        <v>41</v>
      </c>
      <c r="Z4" s="5" t="s">
        <v>227</v>
      </c>
      <c r="AA4" s="5" t="s">
        <v>38</v>
      </c>
      <c r="AB4" s="5" t="s">
        <v>39</v>
      </c>
      <c r="AC4" s="5" t="s">
        <v>215</v>
      </c>
      <c r="AD4" s="5" t="s">
        <v>220</v>
      </c>
      <c r="AE4" s="5" t="s">
        <v>229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21180831</v>
      </c>
      <c r="E5" s="8">
        <f>SUM(E6:E65)</f>
        <v>2599616050.9299998</v>
      </c>
      <c r="F5" s="8">
        <f t="shared" si="0"/>
        <v>1382873069.9300001</v>
      </c>
      <c r="G5" s="8">
        <f t="shared" si="0"/>
        <v>0</v>
      </c>
      <c r="H5" s="8">
        <f t="shared" si="0"/>
        <v>191748638</v>
      </c>
      <c r="I5" s="8">
        <f t="shared" si="0"/>
        <v>21440774</v>
      </c>
      <c r="J5" s="8">
        <f t="shared" si="0"/>
        <v>75590988</v>
      </c>
      <c r="K5" s="8">
        <f t="shared" si="0"/>
        <v>1721807</v>
      </c>
      <c r="L5" s="8">
        <f t="shared" si="0"/>
        <v>17244027</v>
      </c>
      <c r="M5" s="8">
        <f t="shared" si="0"/>
        <v>5287365</v>
      </c>
      <c r="N5" s="8">
        <f t="shared" si="0"/>
        <v>29832650</v>
      </c>
      <c r="O5" s="8">
        <f t="shared" si="0"/>
        <v>3812599</v>
      </c>
      <c r="P5" s="8">
        <f t="shared" si="0"/>
        <v>0</v>
      </c>
      <c r="Q5" s="8">
        <f t="shared" si="0"/>
        <v>170500</v>
      </c>
      <c r="R5" s="8">
        <f t="shared" si="0"/>
        <v>0</v>
      </c>
      <c r="S5" s="8">
        <f t="shared" si="0"/>
        <v>35675894</v>
      </c>
      <c r="T5" s="8">
        <f t="shared" si="0"/>
        <v>0</v>
      </c>
      <c r="U5" s="8">
        <f t="shared" si="0"/>
        <v>0</v>
      </c>
      <c r="V5" s="8">
        <f t="shared" si="0"/>
        <v>16230158</v>
      </c>
      <c r="W5" s="8">
        <f t="shared" si="0"/>
        <v>0</v>
      </c>
      <c r="X5" s="8">
        <f t="shared" si="0"/>
        <v>0</v>
      </c>
      <c r="Y5" s="8">
        <f t="shared" si="0"/>
        <v>510900</v>
      </c>
      <c r="Z5" s="8">
        <f t="shared" si="0"/>
        <v>0</v>
      </c>
      <c r="AA5" s="8">
        <f t="shared" si="0"/>
        <v>696000</v>
      </c>
      <c r="AB5" s="8">
        <f t="shared" si="0"/>
        <v>0</v>
      </c>
      <c r="AC5" s="8">
        <f t="shared" si="0"/>
        <v>0</v>
      </c>
      <c r="AD5" s="8">
        <f t="shared" si="0"/>
        <v>932500</v>
      </c>
      <c r="AE5" s="8">
        <f t="shared" si="0"/>
        <v>0</v>
      </c>
      <c r="AF5" s="8">
        <f t="shared" si="0"/>
        <v>4155173</v>
      </c>
      <c r="AG5" s="8">
        <f t="shared" si="0"/>
        <v>709613766</v>
      </c>
      <c r="AH5" s="8">
        <f t="shared" si="0"/>
        <v>102079242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246</v>
      </c>
      <c r="C6" s="130" t="s">
        <v>313</v>
      </c>
      <c r="D6" s="71"/>
      <c r="E6" s="139">
        <f t="shared" ref="E6:E18" si="1">SUM(F6:AI6)</f>
        <v>14943667</v>
      </c>
      <c r="F6" s="71">
        <v>14943667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247</v>
      </c>
      <c r="C7" s="58" t="s">
        <v>314</v>
      </c>
      <c r="D7" s="71"/>
      <c r="E7" s="139">
        <f t="shared" si="1"/>
        <v>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248</v>
      </c>
      <c r="C8" s="130" t="s">
        <v>315</v>
      </c>
      <c r="D8" s="71"/>
      <c r="E8" s="139">
        <f t="shared" si="1"/>
        <v>62443870</v>
      </c>
      <c r="F8" s="71">
        <v>16711870</v>
      </c>
      <c r="G8" s="71"/>
      <c r="H8" s="71">
        <v>3113210</v>
      </c>
      <c r="I8" s="71"/>
      <c r="J8" s="71">
        <v>42513790</v>
      </c>
      <c r="K8" s="71"/>
      <c r="L8" s="71"/>
      <c r="M8" s="71"/>
      <c r="N8" s="71"/>
      <c r="O8" s="71"/>
      <c r="P8" s="71"/>
      <c r="Q8" s="71"/>
      <c r="R8" s="71"/>
      <c r="S8" s="71"/>
      <c r="T8" s="8"/>
      <c r="U8" s="71"/>
      <c r="V8" s="71">
        <v>105000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249</v>
      </c>
      <c r="C9" s="130" t="s">
        <v>316</v>
      </c>
      <c r="D9" s="71"/>
      <c r="E9" s="139">
        <f t="shared" si="1"/>
        <v>3802500</v>
      </c>
      <c r="F9" s="71">
        <v>3266000</v>
      </c>
      <c r="G9" s="71"/>
      <c r="H9" s="71"/>
      <c r="I9" s="71"/>
      <c r="J9" s="71"/>
      <c r="K9" s="71"/>
      <c r="L9" s="71"/>
      <c r="M9" s="71"/>
      <c r="N9" s="71">
        <v>536500</v>
      </c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250</v>
      </c>
      <c r="C10" s="130" t="s">
        <v>317</v>
      </c>
      <c r="D10" s="71"/>
      <c r="E10" s="139">
        <f t="shared" si="1"/>
        <v>16025298</v>
      </c>
      <c r="F10" s="71">
        <v>15698798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"/>
      <c r="U10" s="71"/>
      <c r="V10" s="71"/>
      <c r="W10" s="71"/>
      <c r="X10" s="71"/>
      <c r="Y10" s="71">
        <v>47500</v>
      </c>
      <c r="Z10" s="71"/>
      <c r="AA10" s="71"/>
      <c r="AB10" s="71"/>
      <c r="AC10" s="71"/>
      <c r="AD10" s="71">
        <v>279000</v>
      </c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251</v>
      </c>
      <c r="C11" s="130" t="s">
        <v>318</v>
      </c>
      <c r="D11" s="71"/>
      <c r="E11" s="139">
        <f t="shared" si="1"/>
        <v>10889476</v>
      </c>
      <c r="F11" s="71">
        <v>7122100</v>
      </c>
      <c r="G11" s="71"/>
      <c r="H11" s="71">
        <v>1492326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>
        <v>2275050</v>
      </c>
      <c r="T11" s="124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9" ht="27" customHeight="1" x14ac:dyDescent="0.25">
      <c r="A12" s="75">
        <v>7</v>
      </c>
      <c r="B12" s="79" t="s">
        <v>252</v>
      </c>
      <c r="C12" s="58" t="s">
        <v>233</v>
      </c>
      <c r="D12" s="71"/>
      <c r="E12" s="139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253</v>
      </c>
      <c r="C13" s="130" t="s">
        <v>319</v>
      </c>
      <c r="D13" s="71"/>
      <c r="E13" s="139">
        <f t="shared" si="1"/>
        <v>43756975</v>
      </c>
      <c r="F13" s="71">
        <v>37258529</v>
      </c>
      <c r="G13" s="71"/>
      <c r="H13" s="71">
        <v>2240596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8"/>
      <c r="U13" s="71"/>
      <c r="V13" s="71">
        <v>4202850</v>
      </c>
      <c r="W13" s="71"/>
      <c r="X13" s="71"/>
      <c r="Y13" s="71">
        <v>55000</v>
      </c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254</v>
      </c>
      <c r="C14" s="130" t="s">
        <v>320</v>
      </c>
      <c r="D14" s="71"/>
      <c r="E14" s="139">
        <f t="shared" si="1"/>
        <v>5650562</v>
      </c>
      <c r="F14" s="71"/>
      <c r="G14" s="71"/>
      <c r="H14" s="71">
        <v>2320841</v>
      </c>
      <c r="I14" s="71"/>
      <c r="J14" s="71"/>
      <c r="K14" s="71">
        <v>391596</v>
      </c>
      <c r="L14" s="71"/>
      <c r="M14" s="71"/>
      <c r="N14" s="71">
        <v>5870</v>
      </c>
      <c r="O14" s="71"/>
      <c r="P14" s="71"/>
      <c r="Q14" s="71"/>
      <c r="R14" s="71"/>
      <c r="S14" s="71"/>
      <c r="T14" s="8"/>
      <c r="U14" s="71"/>
      <c r="V14" s="71">
        <v>2785255</v>
      </c>
      <c r="W14" s="71"/>
      <c r="X14" s="71"/>
      <c r="Y14" s="71"/>
      <c r="Z14" s="71"/>
      <c r="AA14" s="71"/>
      <c r="AB14" s="71"/>
      <c r="AC14" s="71"/>
      <c r="AD14" s="71">
        <v>147000</v>
      </c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255</v>
      </c>
      <c r="C15" s="130" t="s">
        <v>321</v>
      </c>
      <c r="D15" s="71"/>
      <c r="E15" s="139">
        <f t="shared" si="1"/>
        <v>27962907</v>
      </c>
      <c r="F15" s="71">
        <v>27494907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8"/>
      <c r="U15" s="71"/>
      <c r="V15" s="71"/>
      <c r="W15" s="71"/>
      <c r="X15" s="71"/>
      <c r="Y15" s="71"/>
      <c r="Z15" s="71"/>
      <c r="AA15" s="71">
        <v>468000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256</v>
      </c>
      <c r="C16" s="130" t="s">
        <v>322</v>
      </c>
      <c r="D16" s="71"/>
      <c r="E16" s="139">
        <f t="shared" si="1"/>
        <v>28522544</v>
      </c>
      <c r="F16" s="71">
        <v>25387477</v>
      </c>
      <c r="G16" s="71"/>
      <c r="H16" s="71">
        <v>3135067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257</v>
      </c>
      <c r="C17" s="130" t="s">
        <v>234</v>
      </c>
      <c r="D17" s="71"/>
      <c r="E17" s="139">
        <f t="shared" si="1"/>
        <v>6449007</v>
      </c>
      <c r="F17" s="71">
        <v>4287905</v>
      </c>
      <c r="G17" s="71"/>
      <c r="H17" s="71">
        <v>2120502</v>
      </c>
      <c r="I17" s="71"/>
      <c r="J17" s="71"/>
      <c r="K17" s="71"/>
      <c r="L17" s="71"/>
      <c r="M17" s="71">
        <v>40600</v>
      </c>
      <c r="N17" s="71"/>
      <c r="O17" s="71"/>
      <c r="P17" s="71"/>
      <c r="Q17" s="71"/>
      <c r="R17" s="71"/>
      <c r="S17" s="71"/>
      <c r="T17" s="8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ht="27" customHeight="1" x14ac:dyDescent="0.25">
      <c r="A18" s="75">
        <v>13</v>
      </c>
      <c r="B18" s="79" t="s">
        <v>258</v>
      </c>
      <c r="C18" s="130" t="s">
        <v>323</v>
      </c>
      <c r="D18" s="71"/>
      <c r="E18" s="139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259</v>
      </c>
      <c r="C19" s="130" t="s">
        <v>324</v>
      </c>
      <c r="D19" s="71"/>
      <c r="E19" s="139">
        <f t="shared" ref="E19:E63" si="2">SUM(F19:AI19)</f>
        <v>65804047</v>
      </c>
      <c r="F19" s="71">
        <v>28139057</v>
      </c>
      <c r="G19" s="71"/>
      <c r="H19" s="71">
        <v>5375880</v>
      </c>
      <c r="I19" s="71"/>
      <c r="J19" s="71">
        <v>17183680</v>
      </c>
      <c r="K19" s="71">
        <v>4760</v>
      </c>
      <c r="L19" s="71"/>
      <c r="M19" s="71"/>
      <c r="N19" s="71">
        <v>15100670</v>
      </c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260</v>
      </c>
      <c r="C20" s="130" t="s">
        <v>325</v>
      </c>
      <c r="D20" s="71"/>
      <c r="E20" s="139">
        <f t="shared" si="2"/>
        <v>37556350</v>
      </c>
      <c r="F20" s="71">
        <v>25064693</v>
      </c>
      <c r="G20" s="71"/>
      <c r="H20" s="71"/>
      <c r="I20" s="71"/>
      <c r="J20" s="71">
        <v>12491657</v>
      </c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261</v>
      </c>
      <c r="C21" s="130" t="s">
        <v>221</v>
      </c>
      <c r="D21" s="71"/>
      <c r="E21" s="139">
        <f t="shared" si="2"/>
        <v>23467408</v>
      </c>
      <c r="F21" s="71">
        <v>19452528</v>
      </c>
      <c r="G21" s="71"/>
      <c r="H21" s="71">
        <v>3352480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v>662400</v>
      </c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262</v>
      </c>
      <c r="C22" s="130" t="s">
        <v>368</v>
      </c>
      <c r="D22" s="71"/>
      <c r="E22" s="139">
        <f t="shared" si="2"/>
        <v>4870850</v>
      </c>
      <c r="F22" s="71"/>
      <c r="G22" s="71"/>
      <c r="H22" s="71"/>
      <c r="I22" s="71">
        <v>4870850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263</v>
      </c>
      <c r="C23" s="130" t="s">
        <v>326</v>
      </c>
      <c r="D23" s="71"/>
      <c r="E23" s="139">
        <f t="shared" si="2"/>
        <v>78571805</v>
      </c>
      <c r="F23" s="71">
        <v>71066104</v>
      </c>
      <c r="G23" s="71"/>
      <c r="H23" s="71">
        <v>7505701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264</v>
      </c>
      <c r="C24" s="130" t="s">
        <v>327</v>
      </c>
      <c r="D24" s="71"/>
      <c r="E24" s="139">
        <f t="shared" si="2"/>
        <v>50259465</v>
      </c>
      <c r="F24" s="71">
        <v>33568305</v>
      </c>
      <c r="G24" s="71"/>
      <c r="H24" s="71">
        <v>8774949</v>
      </c>
      <c r="I24" s="71"/>
      <c r="J24" s="71"/>
      <c r="K24" s="71"/>
      <c r="L24" s="71"/>
      <c r="M24" s="71">
        <v>1870900</v>
      </c>
      <c r="N24" s="71"/>
      <c r="O24" s="71"/>
      <c r="P24" s="71"/>
      <c r="Q24" s="71">
        <v>170500</v>
      </c>
      <c r="R24" s="71"/>
      <c r="S24" s="71">
        <v>141825</v>
      </c>
      <c r="T24" s="8"/>
      <c r="U24" s="71"/>
      <c r="V24" s="71">
        <v>4541943</v>
      </c>
      <c r="W24" s="71"/>
      <c r="X24" s="71"/>
      <c r="Y24" s="71">
        <f>200000+208400</f>
        <v>408400</v>
      </c>
      <c r="Z24" s="71"/>
      <c r="AA24" s="71">
        <v>228000</v>
      </c>
      <c r="AB24" s="71"/>
      <c r="AC24" s="71"/>
      <c r="AD24" s="71">
        <v>506500</v>
      </c>
      <c r="AE24" s="71"/>
      <c r="AF24" s="71">
        <v>48143</v>
      </c>
      <c r="AG24" s="71"/>
      <c r="AH24" s="71"/>
      <c r="AI24" s="71"/>
    </row>
    <row r="25" spans="1:35" ht="27" customHeight="1" x14ac:dyDescent="0.25">
      <c r="A25" s="75">
        <v>20</v>
      </c>
      <c r="B25" s="79" t="s">
        <v>265</v>
      </c>
      <c r="C25" s="130" t="s">
        <v>328</v>
      </c>
      <c r="D25" s="71"/>
      <c r="E25" s="139">
        <f t="shared" si="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266</v>
      </c>
      <c r="C26" s="130" t="s">
        <v>329</v>
      </c>
      <c r="D26" s="71"/>
      <c r="E26" s="139">
        <f t="shared" si="2"/>
        <v>1589410</v>
      </c>
      <c r="F26" s="71"/>
      <c r="G26" s="71"/>
      <c r="H26" s="71">
        <v>1589410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267</v>
      </c>
      <c r="C27" s="130" t="s">
        <v>330</v>
      </c>
      <c r="D27" s="71"/>
      <c r="E27" s="139">
        <f t="shared" si="2"/>
        <v>23890269</v>
      </c>
      <c r="F27" s="71"/>
      <c r="G27" s="71"/>
      <c r="H27" s="71"/>
      <c r="I27" s="71"/>
      <c r="J27" s="71"/>
      <c r="K27" s="71"/>
      <c r="L27" s="71"/>
      <c r="M27" s="71"/>
      <c r="N27" s="71">
        <v>14189610</v>
      </c>
      <c r="O27" s="71">
        <v>3812599</v>
      </c>
      <c r="P27" s="71"/>
      <c r="Q27" s="71"/>
      <c r="R27" s="71"/>
      <c r="S27" s="71">
        <v>1292950</v>
      </c>
      <c r="T27" s="8"/>
      <c r="U27" s="71"/>
      <c r="V27" s="71">
        <v>4595110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268</v>
      </c>
      <c r="C28" s="130" t="s">
        <v>331</v>
      </c>
      <c r="D28" s="71"/>
      <c r="E28" s="11">
        <f t="shared" si="2"/>
        <v>24163559</v>
      </c>
      <c r="F28" s="71">
        <v>20594124</v>
      </c>
      <c r="G28" s="71"/>
      <c r="H28" s="71">
        <v>2274270</v>
      </c>
      <c r="I28" s="71"/>
      <c r="J28" s="71">
        <v>555320</v>
      </c>
      <c r="K28" s="71">
        <v>739845</v>
      </c>
      <c r="L28" s="71"/>
      <c r="M28" s="71"/>
      <c r="N28" s="71"/>
      <c r="O28" s="71"/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269</v>
      </c>
      <c r="C29" s="58" t="s">
        <v>332</v>
      </c>
      <c r="D29" s="86"/>
      <c r="E29" s="139">
        <f t="shared" ref="E29:E46" si="3">SUM(F29:AI29)</f>
        <v>46249495</v>
      </c>
      <c r="F29" s="71">
        <v>46249495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270</v>
      </c>
      <c r="C30" s="123" t="s">
        <v>333</v>
      </c>
      <c r="D30" s="11"/>
      <c r="E30" s="139">
        <f t="shared" si="3"/>
        <v>0</v>
      </c>
      <c r="F30" s="129"/>
      <c r="G30" s="11"/>
      <c r="H30" s="11"/>
      <c r="I30" s="12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23" t="s">
        <v>334</v>
      </c>
      <c r="D31" s="11"/>
      <c r="E31" s="140">
        <f t="shared" si="3"/>
        <v>28384100</v>
      </c>
      <c r="F31" s="11">
        <v>24922188</v>
      </c>
      <c r="G31" s="11"/>
      <c r="H31" s="11"/>
      <c r="I31" s="125">
        <v>1436873</v>
      </c>
      <c r="J31" s="125">
        <v>1647839</v>
      </c>
      <c r="K31" s="125"/>
      <c r="L31" s="11"/>
      <c r="M31" s="125"/>
      <c r="N31" s="11"/>
      <c r="O31" s="11"/>
      <c r="P31" s="11"/>
      <c r="Q31" s="11"/>
      <c r="R31" s="11"/>
      <c r="S31" s="125">
        <v>377200</v>
      </c>
      <c r="T31" s="75"/>
      <c r="V31" s="11"/>
      <c r="W31" s="11"/>
      <c r="X31" s="11"/>
      <c r="Y31" s="11"/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271</v>
      </c>
      <c r="C32" s="123" t="s">
        <v>335</v>
      </c>
      <c r="D32" s="11"/>
      <c r="E32" s="139">
        <f t="shared" si="3"/>
        <v>13760137.93</v>
      </c>
      <c r="F32" s="11">
        <v>13760137.93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272</v>
      </c>
      <c r="C33" s="123" t="s">
        <v>336</v>
      </c>
      <c r="D33" s="11"/>
      <c r="E33" s="139">
        <f t="shared" si="3"/>
        <v>383684</v>
      </c>
      <c r="F33" s="11"/>
      <c r="G33" s="11"/>
      <c r="H33" s="11"/>
      <c r="I33" s="11">
        <v>383684</v>
      </c>
      <c r="J33" s="125"/>
      <c r="K33" s="11"/>
      <c r="L33" s="11"/>
      <c r="M33" s="11"/>
      <c r="N33" s="11"/>
      <c r="O33" s="11"/>
      <c r="P33" s="11"/>
      <c r="Q33" s="11"/>
      <c r="R33" s="11"/>
      <c r="S33" s="11"/>
      <c r="T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273</v>
      </c>
      <c r="C34" s="123" t="s">
        <v>337</v>
      </c>
      <c r="D34" s="11"/>
      <c r="E34" s="139">
        <f t="shared" si="3"/>
        <v>13398694</v>
      </c>
      <c r="F34" s="11">
        <v>13398694</v>
      </c>
      <c r="G34" s="11"/>
      <c r="H34" s="11"/>
      <c r="I34" s="11"/>
      <c r="J34" s="125"/>
      <c r="K34" s="11"/>
      <c r="L34" s="11"/>
      <c r="M34" s="125"/>
      <c r="N34" s="125"/>
      <c r="O34" s="11"/>
      <c r="P34" s="11"/>
      <c r="Q34" s="11"/>
      <c r="R34" s="11"/>
      <c r="S34" s="11"/>
      <c r="T34" s="75"/>
      <c r="V34" s="125"/>
      <c r="W34" s="11"/>
      <c r="X34" s="11"/>
      <c r="Y34" s="125"/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274</v>
      </c>
      <c r="C35" s="123" t="s">
        <v>338</v>
      </c>
      <c r="D35" s="11"/>
      <c r="E35" s="139">
        <f t="shared" si="3"/>
        <v>33431033</v>
      </c>
      <c r="F35" s="11">
        <v>33431033</v>
      </c>
      <c r="G35" s="11"/>
      <c r="H35" s="11"/>
      <c r="I35" s="125"/>
      <c r="J35" s="125"/>
      <c r="K35" s="125"/>
      <c r="L35" s="11"/>
      <c r="M35" s="11"/>
      <c r="N35" s="11"/>
      <c r="O35" s="11"/>
      <c r="P35" s="11"/>
      <c r="Q35" s="11"/>
      <c r="R35" s="11"/>
      <c r="S35" s="11"/>
      <c r="T35" s="75"/>
      <c r="V35" s="11"/>
      <c r="W35" s="11"/>
      <c r="X35" s="11"/>
      <c r="Y35" s="125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275</v>
      </c>
      <c r="C36" s="123" t="s">
        <v>339</v>
      </c>
      <c r="D36" s="11"/>
      <c r="E36" s="139">
        <f t="shared" si="3"/>
        <v>12059668</v>
      </c>
      <c r="F36" s="11">
        <v>12059668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V36" s="11"/>
      <c r="W36" s="11"/>
      <c r="X36" s="11"/>
      <c r="Y36" s="125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285</v>
      </c>
      <c r="C37" s="123" t="s">
        <v>340</v>
      </c>
      <c r="D37" s="11"/>
      <c r="E37" s="139">
        <f t="shared" si="3"/>
        <v>42261470</v>
      </c>
      <c r="F37" s="125">
        <v>33024628</v>
      </c>
      <c r="G37" s="11"/>
      <c r="H37" s="11"/>
      <c r="I37" s="125">
        <v>9236842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V37" s="11"/>
      <c r="W37" s="11"/>
      <c r="X37" s="11"/>
      <c r="Y37" s="125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" customHeight="1" x14ac:dyDescent="0.25">
      <c r="A38" s="75">
        <v>33</v>
      </c>
      <c r="B38" s="79" t="s">
        <v>276</v>
      </c>
      <c r="C38" s="123" t="s">
        <v>341</v>
      </c>
      <c r="D38" s="11"/>
      <c r="E38" s="139">
        <f t="shared" si="3"/>
        <v>22009740</v>
      </c>
      <c r="F38" s="11">
        <v>22009740</v>
      </c>
      <c r="G38" s="11"/>
      <c r="H38" s="11"/>
      <c r="I38" s="125"/>
      <c r="J38" s="125"/>
      <c r="K38" s="11"/>
      <c r="L38" s="11"/>
      <c r="M38" s="11"/>
      <c r="N38" s="11"/>
      <c r="O38" s="11"/>
      <c r="P38" s="11"/>
      <c r="Q38" s="11"/>
      <c r="R38" s="11"/>
      <c r="S38" s="11"/>
      <c r="T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277</v>
      </c>
      <c r="C39" s="123" t="s">
        <v>342</v>
      </c>
      <c r="D39" s="11"/>
      <c r="E39" s="139">
        <f t="shared" si="3"/>
        <v>0</v>
      </c>
      <c r="F39" s="125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279</v>
      </c>
      <c r="C40" s="123" t="s">
        <v>343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278</v>
      </c>
      <c r="C41" s="123" t="s">
        <v>344</v>
      </c>
      <c r="D41" s="11"/>
      <c r="E41" s="139">
        <f t="shared" si="3"/>
        <v>1198702</v>
      </c>
      <c r="F41" s="11"/>
      <c r="G41" s="11"/>
      <c r="H41" s="11"/>
      <c r="I41" s="11"/>
      <c r="J41" s="126">
        <v>1198702</v>
      </c>
      <c r="K41" s="11"/>
      <c r="L41" s="11"/>
      <c r="M41" s="11"/>
      <c r="N41" s="11"/>
      <c r="O41" s="11"/>
      <c r="P41" s="11"/>
      <c r="Q41" s="11"/>
      <c r="R41" s="11"/>
      <c r="S41" s="11"/>
      <c r="T41" s="75"/>
      <c r="V41" s="11"/>
      <c r="W41" s="11"/>
      <c r="X41" s="11"/>
      <c r="Y41" s="11"/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280</v>
      </c>
      <c r="C42" s="123" t="s">
        <v>345</v>
      </c>
      <c r="D42" s="11"/>
      <c r="E42" s="139">
        <f t="shared" si="3"/>
        <v>43898856</v>
      </c>
      <c r="F42" s="11">
        <v>43812855</v>
      </c>
      <c r="G42" s="11"/>
      <c r="H42" s="11"/>
      <c r="I42" s="11">
        <v>86001</v>
      </c>
      <c r="J42" s="125"/>
      <c r="K42" s="11"/>
      <c r="L42" s="11"/>
      <c r="M42" s="11"/>
      <c r="N42" s="11"/>
      <c r="O42" s="11"/>
      <c r="P42" s="11"/>
      <c r="Q42" s="11"/>
      <c r="R42" s="11"/>
      <c r="S42" s="11"/>
      <c r="T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281</v>
      </c>
      <c r="C43" s="123" t="s">
        <v>346</v>
      </c>
      <c r="D43" s="11"/>
      <c r="E43" s="139">
        <f t="shared" si="3"/>
        <v>52076320</v>
      </c>
      <c r="F43" s="11">
        <v>52076320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282</v>
      </c>
      <c r="C44" s="58" t="s">
        <v>347</v>
      </c>
      <c r="D44" s="86"/>
      <c r="E44" s="139">
        <f t="shared" si="3"/>
        <v>32217595</v>
      </c>
      <c r="F44" s="71">
        <v>31324795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892800</v>
      </c>
      <c r="T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283</v>
      </c>
      <c r="C45" s="58" t="s">
        <v>348</v>
      </c>
      <c r="D45" s="86"/>
      <c r="E45" s="11">
        <f t="shared" si="3"/>
        <v>0</v>
      </c>
      <c r="F45" s="80"/>
      <c r="G45" s="80"/>
      <c r="H45" s="80"/>
      <c r="I45" s="127"/>
      <c r="J45" s="127"/>
      <c r="K45" s="127"/>
      <c r="L45" s="127"/>
      <c r="M45" s="127"/>
      <c r="N45" s="127"/>
      <c r="O45" s="127"/>
      <c r="P45" s="80"/>
      <c r="Q45" s="80"/>
      <c r="R45" s="80"/>
      <c r="S45" s="80"/>
      <c r="T45" s="75"/>
      <c r="V45" s="80"/>
      <c r="W45" s="80"/>
      <c r="X45" s="80"/>
      <c r="Y45" s="80"/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284</v>
      </c>
      <c r="C46" s="58" t="s">
        <v>349</v>
      </c>
      <c r="D46" s="86"/>
      <c r="E46" s="139">
        <f t="shared" si="3"/>
        <v>0</v>
      </c>
      <c r="F46" s="71"/>
      <c r="G46" s="71"/>
      <c r="H46" s="71"/>
      <c r="I46" s="128"/>
      <c r="J46" s="128"/>
      <c r="K46" s="128"/>
      <c r="L46" s="71"/>
      <c r="M46" s="71"/>
      <c r="N46" s="128"/>
      <c r="O46" s="71"/>
      <c r="P46" s="71"/>
      <c r="Q46" s="71"/>
      <c r="R46" s="71"/>
      <c r="S46" s="71"/>
      <c r="T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286</v>
      </c>
      <c r="C47" s="130" t="s">
        <v>350</v>
      </c>
      <c r="D47" s="71"/>
      <c r="E47" s="139">
        <f t="shared" si="2"/>
        <v>128865552</v>
      </c>
      <c r="F47" s="71">
        <v>121966934</v>
      </c>
      <c r="G47" s="71"/>
      <c r="H47" s="71"/>
      <c r="I47" s="71">
        <v>2205982</v>
      </c>
      <c r="J47" s="71"/>
      <c r="K47" s="71">
        <v>585606</v>
      </c>
      <c r="L47" s="71"/>
      <c r="M47" s="71"/>
      <c r="N47" s="71"/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>
        <v>4107030</v>
      </c>
      <c r="AG47" s="71"/>
      <c r="AH47" s="71"/>
      <c r="AI47" s="71"/>
    </row>
    <row r="48" spans="1:35" ht="33.75" x14ac:dyDescent="0.25">
      <c r="A48" s="75">
        <v>43</v>
      </c>
      <c r="B48" s="79" t="s">
        <v>287</v>
      </c>
      <c r="C48" s="130" t="s">
        <v>351</v>
      </c>
      <c r="D48" s="71"/>
      <c r="E48" s="139">
        <f t="shared" si="2"/>
        <v>18664129</v>
      </c>
      <c r="F48" s="71">
        <v>17041132</v>
      </c>
      <c r="G48" s="71"/>
      <c r="H48" s="71">
        <v>1622997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303</v>
      </c>
      <c r="C49" s="130" t="s">
        <v>352</v>
      </c>
      <c r="D49" s="71"/>
      <c r="E49" s="139">
        <f t="shared" ref="E49:E57" si="4">SUM(F49:AI49)</f>
        <v>58766639</v>
      </c>
      <c r="F49" s="71">
        <v>40512718</v>
      </c>
      <c r="G49" s="71"/>
      <c r="H49" s="71">
        <v>18253921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288</v>
      </c>
      <c r="C50" s="130" t="s">
        <v>232</v>
      </c>
      <c r="D50" s="71"/>
      <c r="E50" s="139">
        <f t="shared" si="4"/>
        <v>53737945</v>
      </c>
      <c r="F50" s="71">
        <v>42760723</v>
      </c>
      <c r="G50" s="71"/>
      <c r="H50" s="71">
        <v>10977222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289</v>
      </c>
      <c r="C51" s="130" t="s">
        <v>143</v>
      </c>
      <c r="D51" s="71"/>
      <c r="E51" s="139">
        <f t="shared" si="4"/>
        <v>15763154</v>
      </c>
      <c r="F51" s="71">
        <v>185400</v>
      </c>
      <c r="G51" s="71"/>
      <c r="H51" s="71">
        <v>15577754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302</v>
      </c>
      <c r="C52" s="130" t="s">
        <v>353</v>
      </c>
      <c r="D52" s="71"/>
      <c r="E52" s="139">
        <f t="shared" si="4"/>
        <v>45833807</v>
      </c>
      <c r="F52" s="71">
        <v>41121544</v>
      </c>
      <c r="G52" s="71"/>
      <c r="H52" s="71">
        <v>4712263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290</v>
      </c>
      <c r="C53" s="130" t="s">
        <v>354</v>
      </c>
      <c r="D53" s="71"/>
      <c r="E53" s="139">
        <f t="shared" si="4"/>
        <v>18936614</v>
      </c>
      <c r="F53" s="71">
        <v>10307986</v>
      </c>
      <c r="G53" s="71"/>
      <c r="H53" s="71">
        <v>8628628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291</v>
      </c>
      <c r="C54" s="130" t="s">
        <v>144</v>
      </c>
      <c r="D54" s="71"/>
      <c r="E54" s="139">
        <f t="shared" si="4"/>
        <v>82261803</v>
      </c>
      <c r="F54" s="71">
        <v>79195303</v>
      </c>
      <c r="G54" s="71"/>
      <c r="H54" s="71">
        <v>3066500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292</v>
      </c>
      <c r="C55" s="130" t="s">
        <v>355</v>
      </c>
      <c r="D55" s="71"/>
      <c r="E55" s="139">
        <f t="shared" si="4"/>
        <v>1228447</v>
      </c>
      <c r="F55" s="71"/>
      <c r="G55" s="71"/>
      <c r="H55" s="71"/>
      <c r="I55" s="71"/>
      <c r="J55" s="71"/>
      <c r="K55" s="71"/>
      <c r="L55" s="71">
        <v>1228447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293</v>
      </c>
      <c r="C56" s="130" t="s">
        <v>142</v>
      </c>
      <c r="D56" s="71">
        <v>21180831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294</v>
      </c>
      <c r="C57" s="130" t="s">
        <v>218</v>
      </c>
      <c r="D57" s="71"/>
      <c r="E57" s="139">
        <f t="shared" si="4"/>
        <v>8021261</v>
      </c>
      <c r="F57" s="71">
        <v>6856626</v>
      </c>
      <c r="G57" s="71"/>
      <c r="H57" s="71">
        <v>1164635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295</v>
      </c>
      <c r="C58" s="130" t="s">
        <v>356</v>
      </c>
      <c r="D58" s="71"/>
      <c r="E58" s="140">
        <f t="shared" si="2"/>
        <v>138474945</v>
      </c>
      <c r="F58" s="71">
        <v>96758799</v>
      </c>
      <c r="G58" s="71"/>
      <c r="H58" s="71">
        <v>36745547</v>
      </c>
      <c r="I58" s="71">
        <v>356962</v>
      </c>
      <c r="J58" s="71"/>
      <c r="K58" s="71"/>
      <c r="L58" s="71"/>
      <c r="M58" s="71">
        <v>3375865</v>
      </c>
      <c r="N58" s="71"/>
      <c r="O58" s="71"/>
      <c r="P58" s="71"/>
      <c r="Q58" s="71"/>
      <c r="R58" s="71"/>
      <c r="S58" s="71">
        <v>1237772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296</v>
      </c>
      <c r="C59" s="130" t="s">
        <v>361</v>
      </c>
      <c r="D59" s="71"/>
      <c r="E59" s="139">
        <f t="shared" si="2"/>
        <v>131521355</v>
      </c>
      <c r="F59" s="71">
        <v>102726507</v>
      </c>
      <c r="G59" s="71"/>
      <c r="H59" s="71">
        <v>28794848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297</v>
      </c>
      <c r="C60" s="130" t="s">
        <v>357</v>
      </c>
      <c r="D60" s="71"/>
      <c r="E60" s="139">
        <f t="shared" si="2"/>
        <v>811693008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709613766</v>
      </c>
      <c r="AH60" s="71">
        <v>102079242</v>
      </c>
      <c r="AI60" s="71"/>
    </row>
    <row r="61" spans="1:35" ht="33.75" x14ac:dyDescent="0.25">
      <c r="A61" s="75">
        <v>56</v>
      </c>
      <c r="B61" s="79" t="s">
        <v>298</v>
      </c>
      <c r="C61" s="130" t="s">
        <v>358</v>
      </c>
      <c r="D61" s="71"/>
      <c r="E61" s="139">
        <f t="shared" si="2"/>
        <v>36786173</v>
      </c>
      <c r="F61" s="71">
        <v>7990276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>
        <v>28795897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299</v>
      </c>
      <c r="C62" s="130" t="s">
        <v>312</v>
      </c>
      <c r="D62" s="71"/>
      <c r="E62" s="139">
        <f t="shared" si="2"/>
        <v>19928538</v>
      </c>
      <c r="F62" s="71">
        <v>8411496</v>
      </c>
      <c r="G62" s="71"/>
      <c r="H62" s="71">
        <v>10757742</v>
      </c>
      <c r="I62" s="71">
        <v>759300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300</v>
      </c>
      <c r="C63" s="130" t="s">
        <v>359</v>
      </c>
      <c r="D63" s="71"/>
      <c r="E63" s="139">
        <f t="shared" si="2"/>
        <v>10058651</v>
      </c>
      <c r="F63" s="71"/>
      <c r="G63" s="71"/>
      <c r="H63" s="71">
        <v>8151349</v>
      </c>
      <c r="I63" s="71">
        <v>1907302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301</v>
      </c>
      <c r="C64" s="130" t="s">
        <v>231</v>
      </c>
      <c r="D64" s="72"/>
      <c r="E64" s="11">
        <f>SUM(F64:AI64)</f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6">
        <v>900012087</v>
      </c>
      <c r="C65" s="130" t="s">
        <v>360</v>
      </c>
      <c r="D65" s="71"/>
      <c r="E65" s="139">
        <f>SUM(F65:AI65)</f>
        <v>147124566</v>
      </c>
      <c r="F65" s="71">
        <v>130912008</v>
      </c>
      <c r="G65" s="71"/>
      <c r="H65" s="71"/>
      <c r="I65" s="71">
        <v>196978</v>
      </c>
      <c r="J65" s="71"/>
      <c r="K65" s="71"/>
      <c r="L65" s="71">
        <v>16015580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42" t="s">
        <v>307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</row>
  </sheetData>
  <mergeCells count="2">
    <mergeCell ref="C1:AI1"/>
    <mergeCell ref="A67:AI67"/>
  </mergeCells>
  <pageMargins left="0.17" right="0.17" top="1.62" bottom="0.51" header="0.31496062992125984" footer="0.47"/>
  <pageSetup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40" workbookViewId="0">
      <selection activeCell="D8" sqref="D8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43" t="s">
        <v>373</v>
      </c>
      <c r="C1" s="143"/>
      <c r="D1" s="143"/>
      <c r="E1" s="143"/>
      <c r="F1" s="143"/>
      <c r="G1" s="143"/>
      <c r="H1" s="143"/>
      <c r="I1" s="143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44" t="s">
        <v>224</v>
      </c>
      <c r="B3" s="144"/>
      <c r="C3" s="145" t="s">
        <v>376</v>
      </c>
      <c r="D3" s="145" t="s">
        <v>225</v>
      </c>
      <c r="E3" s="145" t="s">
        <v>226</v>
      </c>
      <c r="F3" s="147" t="s">
        <v>375</v>
      </c>
      <c r="G3" s="148"/>
      <c r="H3" s="148"/>
      <c r="I3" s="149"/>
    </row>
    <row r="4" spans="1:13" ht="48" customHeight="1" x14ac:dyDescent="0.25">
      <c r="A4" s="12" t="s">
        <v>42</v>
      </c>
      <c r="B4" s="29" t="s">
        <v>43</v>
      </c>
      <c r="C4" s="146"/>
      <c r="D4" s="146"/>
      <c r="E4" s="146"/>
      <c r="F4" s="35" t="s">
        <v>44</v>
      </c>
      <c r="G4" s="35" t="s">
        <v>45</v>
      </c>
      <c r="H4" s="35" t="s">
        <v>46</v>
      </c>
      <c r="I4" s="12" t="s">
        <v>47</v>
      </c>
      <c r="J4" s="94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21700134</v>
      </c>
      <c r="D6" s="37">
        <f>+C6-F6</f>
        <v>519303</v>
      </c>
      <c r="E6" s="37"/>
      <c r="F6" s="37">
        <f>+'өр ав'!D5</f>
        <v>21180831</v>
      </c>
      <c r="G6" s="37">
        <f>+F6</f>
        <v>21180831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2203472601</v>
      </c>
      <c r="D7" s="37">
        <f>SUM(D8:D55)</f>
        <v>2203472601</v>
      </c>
      <c r="E7" s="37">
        <f>SUM(E8:E55)</f>
        <v>2599616050.9300003</v>
      </c>
      <c r="F7" s="37">
        <f>SUM(F8:F55)</f>
        <v>2599616050.9300003</v>
      </c>
      <c r="G7" s="37">
        <f t="shared" ref="G7:I7" si="0">SUM(G8:G55)</f>
        <v>2599616050.9300003</v>
      </c>
      <c r="H7" s="37">
        <f t="shared" si="0"/>
        <v>0</v>
      </c>
      <c r="I7" s="14">
        <f t="shared" si="0"/>
        <v>0</v>
      </c>
      <c r="J7" s="95">
        <f>+C7-D7+E7</f>
        <v>2599616050.9300003</v>
      </c>
      <c r="K7" s="95">
        <f>+J7-F7</f>
        <v>0</v>
      </c>
      <c r="L7" s="95">
        <f>+F7-C7</f>
        <v>396143449.93000031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95">
        <f t="shared" ref="J8:J55" si="1">+C8-D8+E8</f>
        <v>0</v>
      </c>
      <c r="K8" s="95">
        <f t="shared" ref="K8:K55" si="2">+J8-F8</f>
        <v>0</v>
      </c>
      <c r="L8" s="95">
        <f t="shared" ref="L8:L55" si="3">+F8-C8</f>
        <v>0</v>
      </c>
    </row>
    <row r="9" spans="1:13" x14ac:dyDescent="0.25">
      <c r="A9" s="27">
        <v>210101</v>
      </c>
      <c r="B9" s="28" t="s">
        <v>58</v>
      </c>
      <c r="C9" s="36">
        <v>1121762939</v>
      </c>
      <c r="D9" s="36">
        <f>+C9</f>
        <v>1121762939</v>
      </c>
      <c r="E9" s="36">
        <f>+F9</f>
        <v>1382873069.9300001</v>
      </c>
      <c r="F9" s="36">
        <f>+'өр ав'!F5</f>
        <v>1382873069.9300001</v>
      </c>
      <c r="G9" s="36">
        <f>+F9</f>
        <v>1382873069.9300001</v>
      </c>
      <c r="H9" s="36"/>
      <c r="I9" s="13"/>
      <c r="J9" s="95">
        <f t="shared" si="1"/>
        <v>1382873069.9300001</v>
      </c>
      <c r="K9" s="95">
        <f t="shared" si="2"/>
        <v>0</v>
      </c>
      <c r="L9" s="95">
        <f t="shared" si="3"/>
        <v>261110130.93000007</v>
      </c>
      <c r="M9" s="94">
        <f>+F9/F7</f>
        <v>0.53195281258372129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4">+C10</f>
        <v>0</v>
      </c>
      <c r="E10" s="36">
        <f t="shared" ref="E10:E55" si="5">+F10</f>
        <v>0</v>
      </c>
      <c r="F10" s="36"/>
      <c r="G10" s="36">
        <f t="shared" ref="G10:G55" si="6">+F10</f>
        <v>0</v>
      </c>
      <c r="H10" s="36"/>
      <c r="I10" s="13"/>
      <c r="J10" s="95">
        <f t="shared" si="1"/>
        <v>0</v>
      </c>
      <c r="K10" s="95">
        <f t="shared" si="2"/>
        <v>0</v>
      </c>
      <c r="L10" s="95">
        <f t="shared" si="3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4"/>
        <v>0</v>
      </c>
      <c r="E11" s="36">
        <f t="shared" si="5"/>
        <v>0</v>
      </c>
      <c r="F11" s="36"/>
      <c r="G11" s="36">
        <f t="shared" si="6"/>
        <v>0</v>
      </c>
      <c r="H11" s="36"/>
      <c r="I11" s="13"/>
      <c r="J11" s="95">
        <f t="shared" si="1"/>
        <v>0</v>
      </c>
      <c r="K11" s="95">
        <f t="shared" si="2"/>
        <v>0</v>
      </c>
      <c r="L11" s="95">
        <f t="shared" si="3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4"/>
        <v>0</v>
      </c>
      <c r="E12" s="36">
        <f t="shared" si="5"/>
        <v>0</v>
      </c>
      <c r="F12" s="36"/>
      <c r="G12" s="36">
        <f t="shared" si="6"/>
        <v>0</v>
      </c>
      <c r="H12" s="36"/>
      <c r="I12" s="13"/>
      <c r="J12" s="95">
        <f t="shared" si="1"/>
        <v>0</v>
      </c>
      <c r="K12" s="95">
        <f t="shared" si="2"/>
        <v>0</v>
      </c>
      <c r="L12" s="95">
        <f t="shared" si="3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4"/>
        <v>0</v>
      </c>
      <c r="E13" s="36">
        <f t="shared" si="5"/>
        <v>0</v>
      </c>
      <c r="F13" s="36">
        <f>+'өр ав'!G5</f>
        <v>0</v>
      </c>
      <c r="G13" s="36">
        <f t="shared" si="6"/>
        <v>0</v>
      </c>
      <c r="H13" s="36"/>
      <c r="I13" s="13"/>
      <c r="J13" s="95">
        <f t="shared" si="1"/>
        <v>0</v>
      </c>
      <c r="K13" s="95">
        <f t="shared" si="2"/>
        <v>0</v>
      </c>
      <c r="L13" s="95">
        <f t="shared" si="3"/>
        <v>0</v>
      </c>
    </row>
    <row r="14" spans="1:13" x14ac:dyDescent="0.25">
      <c r="A14" s="29">
        <v>210201</v>
      </c>
      <c r="B14" s="21" t="s">
        <v>66</v>
      </c>
      <c r="C14" s="36">
        <v>214467158</v>
      </c>
      <c r="D14" s="36">
        <f t="shared" si="4"/>
        <v>214467158</v>
      </c>
      <c r="E14" s="36">
        <f t="shared" si="5"/>
        <v>191748638</v>
      </c>
      <c r="F14" s="36">
        <f>+'өр ав'!H5</f>
        <v>191748638</v>
      </c>
      <c r="G14" s="36">
        <f t="shared" si="6"/>
        <v>191748638</v>
      </c>
      <c r="H14" s="36"/>
      <c r="I14" s="13"/>
      <c r="J14" s="95">
        <f t="shared" si="1"/>
        <v>191748638</v>
      </c>
      <c r="K14" s="95">
        <f t="shared" si="2"/>
        <v>0</v>
      </c>
      <c r="L14" s="95">
        <f t="shared" si="3"/>
        <v>-22718520</v>
      </c>
    </row>
    <row r="15" spans="1:13" x14ac:dyDescent="0.25">
      <c r="A15" s="27" t="s">
        <v>67</v>
      </c>
      <c r="B15" s="21" t="s">
        <v>68</v>
      </c>
      <c r="C15" s="36">
        <v>13859863</v>
      </c>
      <c r="D15" s="36">
        <f t="shared" si="4"/>
        <v>13859863</v>
      </c>
      <c r="E15" s="36">
        <f t="shared" si="5"/>
        <v>21440774</v>
      </c>
      <c r="F15" s="36">
        <f>+'өр ав'!I5</f>
        <v>21440774</v>
      </c>
      <c r="G15" s="36">
        <f t="shared" si="6"/>
        <v>21440774</v>
      </c>
      <c r="H15" s="36"/>
      <c r="I15" s="13"/>
      <c r="J15" s="95">
        <f t="shared" si="1"/>
        <v>21440774</v>
      </c>
      <c r="K15" s="95">
        <f t="shared" si="2"/>
        <v>0</v>
      </c>
      <c r="L15" s="95">
        <f t="shared" si="3"/>
        <v>7580911</v>
      </c>
    </row>
    <row r="16" spans="1:13" x14ac:dyDescent="0.25">
      <c r="A16" s="27" t="s">
        <v>69</v>
      </c>
      <c r="B16" s="21" t="s">
        <v>70</v>
      </c>
      <c r="C16" s="36">
        <v>84003969</v>
      </c>
      <c r="D16" s="36">
        <f t="shared" si="4"/>
        <v>84003969</v>
      </c>
      <c r="E16" s="36">
        <f t="shared" si="5"/>
        <v>75590988</v>
      </c>
      <c r="F16" s="36">
        <f>+'өр ав'!J5</f>
        <v>75590988</v>
      </c>
      <c r="G16" s="36">
        <f t="shared" si="6"/>
        <v>75590988</v>
      </c>
      <c r="H16" s="36"/>
      <c r="I16" s="13"/>
      <c r="J16" s="95">
        <f t="shared" si="1"/>
        <v>75590988</v>
      </c>
      <c r="K16" s="95">
        <f t="shared" si="2"/>
        <v>0</v>
      </c>
      <c r="L16" s="95">
        <f t="shared" si="3"/>
        <v>-8412981</v>
      </c>
    </row>
    <row r="17" spans="1:13" x14ac:dyDescent="0.25">
      <c r="A17" s="27" t="s">
        <v>71</v>
      </c>
      <c r="B17" s="21" t="s">
        <v>13</v>
      </c>
      <c r="C17" s="36">
        <v>7065911</v>
      </c>
      <c r="D17" s="36">
        <f t="shared" si="4"/>
        <v>7065911</v>
      </c>
      <c r="E17" s="36">
        <f t="shared" si="5"/>
        <v>1721807</v>
      </c>
      <c r="F17" s="36">
        <f>+'өр ав'!K5</f>
        <v>1721807</v>
      </c>
      <c r="G17" s="36">
        <f t="shared" si="6"/>
        <v>1721807</v>
      </c>
      <c r="H17" s="36"/>
      <c r="I17" s="13"/>
      <c r="J17" s="95">
        <f t="shared" si="1"/>
        <v>1721807</v>
      </c>
      <c r="K17" s="95">
        <f t="shared" si="2"/>
        <v>0</v>
      </c>
      <c r="L17" s="95">
        <f t="shared" si="3"/>
        <v>-5344104</v>
      </c>
    </row>
    <row r="18" spans="1:13" x14ac:dyDescent="0.25">
      <c r="A18" s="27" t="s">
        <v>72</v>
      </c>
      <c r="B18" s="21" t="s">
        <v>73</v>
      </c>
      <c r="C18" s="36">
        <v>13380659</v>
      </c>
      <c r="D18" s="36">
        <f t="shared" si="4"/>
        <v>13380659</v>
      </c>
      <c r="E18" s="36">
        <f t="shared" si="5"/>
        <v>17244027</v>
      </c>
      <c r="F18" s="36">
        <f>+'өр ав'!L5</f>
        <v>17244027</v>
      </c>
      <c r="G18" s="36">
        <f t="shared" si="6"/>
        <v>17244027</v>
      </c>
      <c r="H18" s="36"/>
      <c r="I18" s="13"/>
      <c r="J18" s="95">
        <f t="shared" si="1"/>
        <v>17244027</v>
      </c>
      <c r="K18" s="95">
        <f t="shared" si="2"/>
        <v>0</v>
      </c>
      <c r="L18" s="95">
        <f t="shared" si="3"/>
        <v>3863368</v>
      </c>
    </row>
    <row r="19" spans="1:13" x14ac:dyDescent="0.25">
      <c r="A19" s="27" t="s">
        <v>74</v>
      </c>
      <c r="B19" s="21" t="s">
        <v>28</v>
      </c>
      <c r="C19" s="36">
        <v>6558165</v>
      </c>
      <c r="D19" s="36">
        <f t="shared" si="4"/>
        <v>6558165</v>
      </c>
      <c r="E19" s="36">
        <f t="shared" si="5"/>
        <v>5287365</v>
      </c>
      <c r="F19" s="36">
        <f>+'өр ав'!M5</f>
        <v>5287365</v>
      </c>
      <c r="G19" s="36">
        <f t="shared" si="6"/>
        <v>5287365</v>
      </c>
      <c r="H19" s="36"/>
      <c r="I19" s="13"/>
      <c r="J19" s="95">
        <f t="shared" si="1"/>
        <v>5287365</v>
      </c>
      <c r="K19" s="95">
        <f t="shared" si="2"/>
        <v>0</v>
      </c>
      <c r="L19" s="95">
        <f t="shared" si="3"/>
        <v>-1270800</v>
      </c>
    </row>
    <row r="20" spans="1:13" x14ac:dyDescent="0.25">
      <c r="A20" s="27" t="s">
        <v>75</v>
      </c>
      <c r="B20" s="21" t="s">
        <v>11</v>
      </c>
      <c r="C20" s="36">
        <v>24971938</v>
      </c>
      <c r="D20" s="36">
        <f t="shared" si="4"/>
        <v>24971938</v>
      </c>
      <c r="E20" s="36">
        <f t="shared" si="5"/>
        <v>29832650</v>
      </c>
      <c r="F20" s="36">
        <f>+'өр ав'!N5</f>
        <v>29832650</v>
      </c>
      <c r="G20" s="36">
        <f t="shared" si="6"/>
        <v>29832650</v>
      </c>
      <c r="H20" s="36"/>
      <c r="I20" s="13"/>
      <c r="J20" s="95">
        <f t="shared" si="1"/>
        <v>29832650</v>
      </c>
      <c r="K20" s="95">
        <f t="shared" si="2"/>
        <v>0</v>
      </c>
      <c r="L20" s="95">
        <f t="shared" si="3"/>
        <v>4860712</v>
      </c>
    </row>
    <row r="21" spans="1:13" x14ac:dyDescent="0.25">
      <c r="A21" s="27" t="s">
        <v>76</v>
      </c>
      <c r="B21" s="21" t="s">
        <v>77</v>
      </c>
      <c r="C21" s="36">
        <v>3812599</v>
      </c>
      <c r="D21" s="36">
        <f t="shared" si="4"/>
        <v>3812599</v>
      </c>
      <c r="E21" s="36">
        <f t="shared" si="5"/>
        <v>3812599</v>
      </c>
      <c r="F21" s="36">
        <f>+'өр ав'!O5</f>
        <v>3812599</v>
      </c>
      <c r="G21" s="36">
        <f t="shared" si="6"/>
        <v>3812599</v>
      </c>
      <c r="H21" s="36"/>
      <c r="I21" s="13"/>
      <c r="J21" s="95">
        <f t="shared" si="1"/>
        <v>3812599</v>
      </c>
      <c r="K21" s="95">
        <f t="shared" si="2"/>
        <v>0</v>
      </c>
      <c r="L21" s="95">
        <f t="shared" si="3"/>
        <v>0</v>
      </c>
    </row>
    <row r="22" spans="1:13" x14ac:dyDescent="0.25">
      <c r="A22" s="27" t="s">
        <v>78</v>
      </c>
      <c r="B22" s="21" t="s">
        <v>31</v>
      </c>
      <c r="C22" s="36">
        <v>300000</v>
      </c>
      <c r="D22" s="36">
        <f t="shared" si="4"/>
        <v>300000</v>
      </c>
      <c r="E22" s="36">
        <f t="shared" si="5"/>
        <v>0</v>
      </c>
      <c r="F22" s="36">
        <f>+'өр ав'!P5</f>
        <v>0</v>
      </c>
      <c r="G22" s="36">
        <f t="shared" si="6"/>
        <v>0</v>
      </c>
      <c r="H22" s="36"/>
      <c r="I22" s="13"/>
      <c r="J22" s="95">
        <f t="shared" si="1"/>
        <v>0</v>
      </c>
      <c r="K22" s="95">
        <f t="shared" si="2"/>
        <v>0</v>
      </c>
      <c r="L22" s="95">
        <f t="shared" si="3"/>
        <v>-300000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4"/>
        <v>0</v>
      </c>
      <c r="E23" s="36">
        <f t="shared" si="5"/>
        <v>0</v>
      </c>
      <c r="F23" s="36"/>
      <c r="G23" s="36">
        <f t="shared" si="6"/>
        <v>0</v>
      </c>
      <c r="H23" s="36"/>
      <c r="I23" s="13"/>
      <c r="J23" s="95">
        <f t="shared" si="1"/>
        <v>0</v>
      </c>
      <c r="K23" s="95">
        <f t="shared" si="2"/>
        <v>0</v>
      </c>
      <c r="L23" s="95">
        <f t="shared" si="3"/>
        <v>0</v>
      </c>
    </row>
    <row r="24" spans="1:13" ht="25.5" x14ac:dyDescent="0.25">
      <c r="A24" s="27" t="s">
        <v>81</v>
      </c>
      <c r="B24" s="21" t="s">
        <v>82</v>
      </c>
      <c r="C24" s="36">
        <v>510000</v>
      </c>
      <c r="D24" s="36">
        <f t="shared" si="4"/>
        <v>510000</v>
      </c>
      <c r="E24" s="36">
        <f t="shared" si="5"/>
        <v>170500</v>
      </c>
      <c r="F24" s="36">
        <f>+'өр ав'!Q5</f>
        <v>170500</v>
      </c>
      <c r="G24" s="36">
        <f t="shared" si="6"/>
        <v>170500</v>
      </c>
      <c r="H24" s="36"/>
      <c r="I24" s="13"/>
      <c r="J24" s="95">
        <f t="shared" si="1"/>
        <v>170500</v>
      </c>
      <c r="K24" s="95">
        <f t="shared" si="2"/>
        <v>0</v>
      </c>
      <c r="L24" s="95">
        <f t="shared" si="3"/>
        <v>-339500</v>
      </c>
    </row>
    <row r="25" spans="1:13" x14ac:dyDescent="0.25">
      <c r="A25" s="27" t="s">
        <v>83</v>
      </c>
      <c r="B25" s="21" t="s">
        <v>84</v>
      </c>
      <c r="C25" s="36">
        <v>101600</v>
      </c>
      <c r="D25" s="36">
        <f t="shared" si="4"/>
        <v>101600</v>
      </c>
      <c r="E25" s="36">
        <f t="shared" si="5"/>
        <v>0</v>
      </c>
      <c r="F25" s="36">
        <f>+'өр ав'!R5</f>
        <v>0</v>
      </c>
      <c r="G25" s="36">
        <f t="shared" si="6"/>
        <v>0</v>
      </c>
      <c r="H25" s="36"/>
      <c r="I25" s="13"/>
      <c r="J25" s="95">
        <f t="shared" si="1"/>
        <v>0</v>
      </c>
      <c r="K25" s="95">
        <f t="shared" si="2"/>
        <v>0</v>
      </c>
      <c r="L25" s="95">
        <f t="shared" si="3"/>
        <v>-101600</v>
      </c>
    </row>
    <row r="26" spans="1:13" x14ac:dyDescent="0.25">
      <c r="A26" s="27" t="s">
        <v>85</v>
      </c>
      <c r="B26" s="21" t="s">
        <v>86</v>
      </c>
      <c r="C26" s="36">
        <v>16791345</v>
      </c>
      <c r="D26" s="36">
        <f t="shared" si="4"/>
        <v>16791345</v>
      </c>
      <c r="E26" s="36">
        <f t="shared" si="5"/>
        <v>35675894</v>
      </c>
      <c r="F26" s="36">
        <f>+'өр ав'!S5</f>
        <v>35675894</v>
      </c>
      <c r="G26" s="36">
        <f t="shared" si="6"/>
        <v>35675894</v>
      </c>
      <c r="H26" s="36"/>
      <c r="I26" s="13"/>
      <c r="J26" s="95">
        <f t="shared" si="1"/>
        <v>35675894</v>
      </c>
      <c r="K26" s="95">
        <f t="shared" si="2"/>
        <v>0</v>
      </c>
      <c r="L26" s="95">
        <f t="shared" si="3"/>
        <v>18884549</v>
      </c>
    </row>
    <row r="27" spans="1:13" x14ac:dyDescent="0.25">
      <c r="A27" s="27" t="s">
        <v>87</v>
      </c>
      <c r="B27" s="21" t="s">
        <v>88</v>
      </c>
      <c r="C27" s="36">
        <v>160000</v>
      </c>
      <c r="D27" s="36">
        <f t="shared" si="4"/>
        <v>160000</v>
      </c>
      <c r="E27" s="36">
        <f t="shared" si="5"/>
        <v>0</v>
      </c>
      <c r="F27" s="36">
        <f>+'өр ав'!T5</f>
        <v>0</v>
      </c>
      <c r="G27" s="36">
        <f t="shared" si="6"/>
        <v>0</v>
      </c>
      <c r="H27" s="36"/>
      <c r="I27" s="13"/>
      <c r="J27" s="95">
        <f t="shared" si="1"/>
        <v>0</v>
      </c>
      <c r="K27" s="95">
        <f t="shared" si="2"/>
        <v>0</v>
      </c>
      <c r="L27" s="95">
        <f t="shared" si="3"/>
        <v>-160000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4"/>
        <v>0</v>
      </c>
      <c r="E28" s="36">
        <f t="shared" si="5"/>
        <v>0</v>
      </c>
      <c r="F28" s="36">
        <f>+'өр ав'!U5</f>
        <v>0</v>
      </c>
      <c r="G28" s="36">
        <f t="shared" si="6"/>
        <v>0</v>
      </c>
      <c r="H28" s="36"/>
      <c r="I28" s="13"/>
      <c r="J28" s="95">
        <f t="shared" si="1"/>
        <v>0</v>
      </c>
      <c r="K28" s="95">
        <f t="shared" si="2"/>
        <v>0</v>
      </c>
      <c r="L28" s="95">
        <f t="shared" si="3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4"/>
        <v>0</v>
      </c>
      <c r="E29" s="36">
        <f t="shared" si="5"/>
        <v>0</v>
      </c>
      <c r="F29" s="36"/>
      <c r="G29" s="36">
        <f t="shared" si="6"/>
        <v>0</v>
      </c>
      <c r="H29" s="36"/>
      <c r="I29" s="13"/>
      <c r="J29" s="95">
        <f t="shared" si="1"/>
        <v>0</v>
      </c>
      <c r="K29" s="95">
        <f t="shared" si="2"/>
        <v>0</v>
      </c>
      <c r="L29" s="95">
        <f t="shared" si="3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4"/>
        <v>0</v>
      </c>
      <c r="E30" s="36">
        <f t="shared" si="5"/>
        <v>0</v>
      </c>
      <c r="F30" s="36"/>
      <c r="G30" s="36">
        <f t="shared" si="6"/>
        <v>0</v>
      </c>
      <c r="H30" s="36"/>
      <c r="I30" s="13"/>
      <c r="J30" s="95">
        <f t="shared" si="1"/>
        <v>0</v>
      </c>
      <c r="K30" s="95">
        <f t="shared" si="2"/>
        <v>0</v>
      </c>
      <c r="L30" s="95">
        <f t="shared" si="3"/>
        <v>0</v>
      </c>
    </row>
    <row r="31" spans="1:13" x14ac:dyDescent="0.25">
      <c r="A31" s="27" t="s">
        <v>95</v>
      </c>
      <c r="B31" s="21" t="s">
        <v>17</v>
      </c>
      <c r="C31" s="36">
        <v>49334756</v>
      </c>
      <c r="D31" s="36">
        <f t="shared" si="4"/>
        <v>49334756</v>
      </c>
      <c r="E31" s="36">
        <f t="shared" si="5"/>
        <v>16230158</v>
      </c>
      <c r="F31" s="36">
        <f>+'өр ав'!V5</f>
        <v>16230158</v>
      </c>
      <c r="G31" s="36">
        <f t="shared" si="6"/>
        <v>16230158</v>
      </c>
      <c r="H31" s="36"/>
      <c r="I31" s="13"/>
      <c r="J31" s="95">
        <f t="shared" si="1"/>
        <v>16230158</v>
      </c>
      <c r="K31" s="95">
        <f t="shared" si="2"/>
        <v>0</v>
      </c>
      <c r="L31" s="95">
        <f t="shared" si="3"/>
        <v>-33104598</v>
      </c>
      <c r="M31" s="94">
        <f>+F31/F7</f>
        <v>6.2432904252124992E-3</v>
      </c>
    </row>
    <row r="32" spans="1:13" x14ac:dyDescent="0.25">
      <c r="A32" s="27" t="s">
        <v>96</v>
      </c>
      <c r="B32" s="21" t="s">
        <v>97</v>
      </c>
      <c r="C32" s="36"/>
      <c r="D32" s="36">
        <f t="shared" si="4"/>
        <v>0</v>
      </c>
      <c r="E32" s="36">
        <f t="shared" si="5"/>
        <v>0</v>
      </c>
      <c r="F32" s="36"/>
      <c r="G32" s="36">
        <f t="shared" si="6"/>
        <v>0</v>
      </c>
      <c r="H32" s="36"/>
      <c r="I32" s="13"/>
      <c r="J32" s="95">
        <f t="shared" si="1"/>
        <v>0</v>
      </c>
      <c r="K32" s="95">
        <f t="shared" si="2"/>
        <v>0</v>
      </c>
      <c r="L32" s="95">
        <f t="shared" si="3"/>
        <v>0</v>
      </c>
    </row>
    <row r="33" spans="1:12" x14ac:dyDescent="0.25">
      <c r="A33" s="27" t="s">
        <v>98</v>
      </c>
      <c r="B33" s="21" t="s">
        <v>99</v>
      </c>
      <c r="C33" s="36">
        <v>1936000</v>
      </c>
      <c r="D33" s="36">
        <f t="shared" si="4"/>
        <v>1936000</v>
      </c>
      <c r="E33" s="36">
        <f t="shared" si="5"/>
        <v>0</v>
      </c>
      <c r="F33" s="36">
        <f>+'өр ав'!W5</f>
        <v>0</v>
      </c>
      <c r="G33" s="36">
        <f t="shared" si="6"/>
        <v>0</v>
      </c>
      <c r="H33" s="36"/>
      <c r="I33" s="13"/>
      <c r="J33" s="95">
        <f t="shared" si="1"/>
        <v>0</v>
      </c>
      <c r="K33" s="95">
        <f t="shared" si="2"/>
        <v>0</v>
      </c>
      <c r="L33" s="95">
        <f t="shared" si="3"/>
        <v>-1936000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4"/>
        <v>0</v>
      </c>
      <c r="E34" s="36">
        <f t="shared" si="5"/>
        <v>0</v>
      </c>
      <c r="F34" s="36">
        <f>+'өр ав'!X5</f>
        <v>0</v>
      </c>
      <c r="G34" s="36">
        <f t="shared" si="6"/>
        <v>0</v>
      </c>
      <c r="H34" s="36"/>
      <c r="I34" s="13"/>
      <c r="J34" s="95">
        <f t="shared" si="1"/>
        <v>0</v>
      </c>
      <c r="K34" s="95">
        <f t="shared" si="2"/>
        <v>0</v>
      </c>
      <c r="L34" s="95">
        <f t="shared" si="3"/>
        <v>0</v>
      </c>
    </row>
    <row r="35" spans="1:12" ht="25.5" x14ac:dyDescent="0.25">
      <c r="A35" s="27" t="s">
        <v>102</v>
      </c>
      <c r="B35" s="30" t="s">
        <v>103</v>
      </c>
      <c r="C35" s="36">
        <v>25408363</v>
      </c>
      <c r="D35" s="36">
        <f t="shared" si="4"/>
        <v>25408363</v>
      </c>
      <c r="E35" s="36">
        <f t="shared" si="5"/>
        <v>510900</v>
      </c>
      <c r="F35" s="36">
        <f>+'өр ав'!Y5</f>
        <v>510900</v>
      </c>
      <c r="G35" s="36">
        <f t="shared" si="6"/>
        <v>510900</v>
      </c>
      <c r="H35" s="36"/>
      <c r="I35" s="13"/>
      <c r="J35" s="95">
        <f t="shared" si="1"/>
        <v>510900</v>
      </c>
      <c r="K35" s="95">
        <f t="shared" si="2"/>
        <v>0</v>
      </c>
      <c r="L35" s="95">
        <f t="shared" si="3"/>
        <v>-24897463</v>
      </c>
    </row>
    <row r="36" spans="1:12" ht="25.5" x14ac:dyDescent="0.25">
      <c r="A36" s="27" t="s">
        <v>104</v>
      </c>
      <c r="B36" s="30" t="s">
        <v>105</v>
      </c>
      <c r="C36" s="36">
        <v>1128000</v>
      </c>
      <c r="D36" s="36">
        <f t="shared" si="4"/>
        <v>1128000</v>
      </c>
      <c r="E36" s="36">
        <f t="shared" si="5"/>
        <v>696000</v>
      </c>
      <c r="F36" s="36">
        <f>+'өр ав'!AA5</f>
        <v>696000</v>
      </c>
      <c r="G36" s="36">
        <f t="shared" si="6"/>
        <v>696000</v>
      </c>
      <c r="H36" s="36"/>
      <c r="I36" s="13"/>
      <c r="J36" s="95">
        <f t="shared" si="1"/>
        <v>696000</v>
      </c>
      <c r="K36" s="95">
        <f t="shared" si="2"/>
        <v>0</v>
      </c>
      <c r="L36" s="95">
        <f t="shared" si="3"/>
        <v>-432000</v>
      </c>
    </row>
    <row r="37" spans="1:12" x14ac:dyDescent="0.25">
      <c r="A37" s="27" t="s">
        <v>106</v>
      </c>
      <c r="B37" s="30" t="s">
        <v>39</v>
      </c>
      <c r="C37" s="36">
        <v>87000</v>
      </c>
      <c r="D37" s="36">
        <f t="shared" si="4"/>
        <v>87000</v>
      </c>
      <c r="E37" s="36">
        <f t="shared" si="5"/>
        <v>0</v>
      </c>
      <c r="F37" s="36">
        <f>+'өр ав'!AB5</f>
        <v>0</v>
      </c>
      <c r="G37" s="36">
        <f t="shared" si="6"/>
        <v>0</v>
      </c>
      <c r="H37" s="36"/>
      <c r="I37" s="13"/>
      <c r="J37" s="95">
        <f t="shared" si="1"/>
        <v>0</v>
      </c>
      <c r="K37" s="95">
        <f t="shared" si="2"/>
        <v>0</v>
      </c>
      <c r="L37" s="95">
        <f t="shared" si="3"/>
        <v>-87000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4"/>
        <v>0</v>
      </c>
      <c r="E38" s="36">
        <f t="shared" si="5"/>
        <v>0</v>
      </c>
      <c r="F38" s="36">
        <f>+'өр ав'!AC5</f>
        <v>0</v>
      </c>
      <c r="G38" s="36">
        <f t="shared" si="6"/>
        <v>0</v>
      </c>
      <c r="H38" s="36"/>
      <c r="I38" s="13"/>
      <c r="J38" s="95">
        <f t="shared" si="1"/>
        <v>0</v>
      </c>
      <c r="K38" s="95">
        <f t="shared" si="2"/>
        <v>0</v>
      </c>
      <c r="L38" s="95">
        <f t="shared" si="3"/>
        <v>0</v>
      </c>
    </row>
    <row r="39" spans="1:12" x14ac:dyDescent="0.25">
      <c r="A39" s="27" t="s">
        <v>109</v>
      </c>
      <c r="B39" s="30" t="s">
        <v>110</v>
      </c>
      <c r="C39" s="36">
        <v>932500</v>
      </c>
      <c r="D39" s="36">
        <f t="shared" si="4"/>
        <v>932500</v>
      </c>
      <c r="E39" s="36">
        <f t="shared" si="5"/>
        <v>932500</v>
      </c>
      <c r="F39" s="36">
        <f>+'өр ав'!AD5</f>
        <v>932500</v>
      </c>
      <c r="G39" s="36">
        <f t="shared" si="6"/>
        <v>932500</v>
      </c>
      <c r="H39" s="36"/>
      <c r="I39" s="13"/>
      <c r="J39" s="95">
        <f t="shared" si="1"/>
        <v>932500</v>
      </c>
      <c r="K39" s="95">
        <f t="shared" si="2"/>
        <v>0</v>
      </c>
      <c r="L39" s="95">
        <f t="shared" si="3"/>
        <v>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4"/>
        <v>0</v>
      </c>
      <c r="E40" s="36">
        <f t="shared" si="5"/>
        <v>0</v>
      </c>
      <c r="F40" s="36">
        <f>+'өр ав'!AE5</f>
        <v>0</v>
      </c>
      <c r="G40" s="36">
        <f t="shared" si="6"/>
        <v>0</v>
      </c>
      <c r="H40" s="36"/>
      <c r="I40" s="13"/>
      <c r="J40" s="95">
        <f t="shared" si="1"/>
        <v>0</v>
      </c>
      <c r="K40" s="95">
        <f t="shared" si="2"/>
        <v>0</v>
      </c>
      <c r="L40" s="95">
        <f t="shared" si="3"/>
        <v>0</v>
      </c>
    </row>
    <row r="41" spans="1:12" x14ac:dyDescent="0.25">
      <c r="A41" s="27" t="s">
        <v>113</v>
      </c>
      <c r="B41" s="30" t="s">
        <v>114</v>
      </c>
      <c r="C41" s="36">
        <v>48143</v>
      </c>
      <c r="D41" s="36">
        <f t="shared" si="4"/>
        <v>48143</v>
      </c>
      <c r="E41" s="36">
        <f>+F41</f>
        <v>4155173</v>
      </c>
      <c r="F41" s="36">
        <f>+'өр ав'!AF5</f>
        <v>4155173</v>
      </c>
      <c r="G41" s="36">
        <f t="shared" si="6"/>
        <v>4155173</v>
      </c>
      <c r="H41" s="36"/>
      <c r="I41" s="13"/>
      <c r="J41" s="95">
        <f t="shared" si="1"/>
        <v>4155173</v>
      </c>
      <c r="K41" s="95">
        <f t="shared" si="2"/>
        <v>0</v>
      </c>
      <c r="L41" s="95">
        <f t="shared" si="3"/>
        <v>4107030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4"/>
        <v>0</v>
      </c>
      <c r="E42" s="36">
        <f t="shared" si="5"/>
        <v>0</v>
      </c>
      <c r="F42" s="38"/>
      <c r="G42" s="36">
        <f t="shared" si="6"/>
        <v>0</v>
      </c>
      <c r="H42" s="38"/>
      <c r="I42" s="15"/>
      <c r="J42" s="95">
        <f t="shared" si="1"/>
        <v>0</v>
      </c>
      <c r="K42" s="95">
        <f t="shared" si="2"/>
        <v>0</v>
      </c>
      <c r="L42" s="95">
        <f t="shared" si="3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4"/>
        <v>0</v>
      </c>
      <c r="E43" s="36">
        <f t="shared" si="5"/>
        <v>0</v>
      </c>
      <c r="F43" s="36"/>
      <c r="G43" s="36">
        <f t="shared" si="6"/>
        <v>0</v>
      </c>
      <c r="H43" s="36"/>
      <c r="I43" s="13"/>
      <c r="J43" s="95">
        <f t="shared" si="1"/>
        <v>0</v>
      </c>
      <c r="K43" s="95">
        <f t="shared" si="2"/>
        <v>0</v>
      </c>
      <c r="L43" s="95">
        <f t="shared" si="3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4"/>
        <v>0</v>
      </c>
      <c r="E44" s="36">
        <f t="shared" si="5"/>
        <v>0</v>
      </c>
      <c r="F44" s="36"/>
      <c r="G44" s="36">
        <f t="shared" si="6"/>
        <v>0</v>
      </c>
      <c r="H44" s="36"/>
      <c r="I44" s="13"/>
      <c r="J44" s="95">
        <f t="shared" si="1"/>
        <v>0</v>
      </c>
      <c r="K44" s="95">
        <f t="shared" si="2"/>
        <v>0</v>
      </c>
      <c r="L44" s="95">
        <f t="shared" si="3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>
        <f t="shared" si="4"/>
        <v>0</v>
      </c>
      <c r="E45" s="36">
        <f t="shared" si="5"/>
        <v>0</v>
      </c>
      <c r="F45" s="36">
        <f>+'өр ав'!Z5</f>
        <v>0</v>
      </c>
      <c r="G45" s="36">
        <f t="shared" si="6"/>
        <v>0</v>
      </c>
      <c r="H45" s="36"/>
      <c r="I45" s="13"/>
      <c r="J45" s="95">
        <f t="shared" si="1"/>
        <v>0</v>
      </c>
      <c r="K45" s="95">
        <f t="shared" si="2"/>
        <v>0</v>
      </c>
      <c r="L45" s="95">
        <f t="shared" si="3"/>
        <v>0</v>
      </c>
    </row>
    <row r="46" spans="1:12" ht="25.5" x14ac:dyDescent="0.25">
      <c r="A46" s="27" t="s">
        <v>122</v>
      </c>
      <c r="B46" s="21" t="s">
        <v>123</v>
      </c>
      <c r="C46" s="36">
        <v>7240000</v>
      </c>
      <c r="D46" s="36">
        <f>+C46</f>
        <v>7240000</v>
      </c>
      <c r="E46" s="36">
        <f>+F46</f>
        <v>0</v>
      </c>
      <c r="F46" s="36">
        <f>+'өр ав'!AI5</f>
        <v>0</v>
      </c>
      <c r="G46" s="36">
        <f t="shared" si="6"/>
        <v>0</v>
      </c>
      <c r="H46" s="36"/>
      <c r="I46" s="13"/>
      <c r="J46" s="95">
        <f t="shared" si="1"/>
        <v>0</v>
      </c>
      <c r="K46" s="95">
        <f t="shared" si="2"/>
        <v>0</v>
      </c>
      <c r="L46" s="95">
        <f t="shared" si="3"/>
        <v>-7240000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4"/>
        <v>0</v>
      </c>
      <c r="E47" s="36">
        <f t="shared" si="5"/>
        <v>0</v>
      </c>
      <c r="F47" s="36"/>
      <c r="G47" s="36">
        <f t="shared" si="6"/>
        <v>0</v>
      </c>
      <c r="H47" s="36"/>
      <c r="I47" s="13"/>
      <c r="J47" s="95">
        <f t="shared" si="1"/>
        <v>0</v>
      </c>
      <c r="K47" s="95">
        <f t="shared" si="2"/>
        <v>0</v>
      </c>
      <c r="L47" s="95">
        <f t="shared" si="3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4"/>
        <v>0</v>
      </c>
      <c r="E48" s="36">
        <f t="shared" si="5"/>
        <v>0</v>
      </c>
      <c r="F48" s="36"/>
      <c r="G48" s="36">
        <f t="shared" si="6"/>
        <v>0</v>
      </c>
      <c r="H48" s="36"/>
      <c r="I48" s="13"/>
      <c r="J48" s="95">
        <f t="shared" si="1"/>
        <v>0</v>
      </c>
      <c r="K48" s="95">
        <f t="shared" si="2"/>
        <v>0</v>
      </c>
      <c r="L48" s="95">
        <f t="shared" si="3"/>
        <v>0</v>
      </c>
    </row>
    <row r="49" spans="1:12" ht="25.5" x14ac:dyDescent="0.25">
      <c r="A49" s="27" t="s">
        <v>128</v>
      </c>
      <c r="B49" s="21" t="s">
        <v>129</v>
      </c>
      <c r="C49" s="36">
        <v>509062793</v>
      </c>
      <c r="D49" s="36">
        <f>+C49</f>
        <v>509062793</v>
      </c>
      <c r="E49" s="36">
        <f t="shared" si="5"/>
        <v>709613766</v>
      </c>
      <c r="F49" s="36">
        <f>+'өр ав'!AG5</f>
        <v>709613766</v>
      </c>
      <c r="G49" s="36">
        <f>+F49</f>
        <v>709613766</v>
      </c>
      <c r="H49" s="36"/>
      <c r="I49" s="13"/>
      <c r="J49" s="95">
        <f t="shared" si="1"/>
        <v>709613766</v>
      </c>
      <c r="K49" s="95">
        <f t="shared" si="2"/>
        <v>0</v>
      </c>
      <c r="L49" s="95">
        <f t="shared" si="3"/>
        <v>200550973</v>
      </c>
    </row>
    <row r="50" spans="1:12" ht="38.25" x14ac:dyDescent="0.25">
      <c r="A50" s="27" t="s">
        <v>130</v>
      </c>
      <c r="B50" s="21" t="s">
        <v>131</v>
      </c>
      <c r="C50" s="36">
        <v>100548900</v>
      </c>
      <c r="D50" s="36">
        <f>+C50</f>
        <v>100548900</v>
      </c>
      <c r="E50" s="36">
        <f t="shared" si="5"/>
        <v>102079242</v>
      </c>
      <c r="F50" s="36">
        <f>+'өр ав'!AH5</f>
        <v>102079242</v>
      </c>
      <c r="G50" s="36">
        <f>+F50</f>
        <v>102079242</v>
      </c>
      <c r="H50" s="36"/>
      <c r="I50" s="13"/>
      <c r="J50" s="95">
        <f t="shared" si="1"/>
        <v>102079242</v>
      </c>
      <c r="K50" s="95">
        <f t="shared" si="2"/>
        <v>0</v>
      </c>
      <c r="L50" s="95">
        <f t="shared" si="3"/>
        <v>1530342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7">+C51-F51</f>
        <v>0</v>
      </c>
      <c r="E51" s="36">
        <f t="shared" si="5"/>
        <v>0</v>
      </c>
      <c r="F51" s="36"/>
      <c r="G51" s="36">
        <f t="shared" si="6"/>
        <v>0</v>
      </c>
      <c r="H51" s="36"/>
      <c r="I51" s="13"/>
      <c r="J51" s="95">
        <f t="shared" si="1"/>
        <v>0</v>
      </c>
      <c r="K51" s="95">
        <f t="shared" si="2"/>
        <v>0</v>
      </c>
      <c r="L51" s="95">
        <f t="shared" si="3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4"/>
        <v>0</v>
      </c>
      <c r="E52" s="36">
        <f t="shared" si="5"/>
        <v>0</v>
      </c>
      <c r="F52" s="36"/>
      <c r="G52" s="36">
        <f t="shared" si="6"/>
        <v>0</v>
      </c>
      <c r="H52" s="36"/>
      <c r="I52" s="13"/>
      <c r="J52" s="95">
        <f t="shared" si="1"/>
        <v>0</v>
      </c>
      <c r="K52" s="95">
        <f t="shared" si="2"/>
        <v>0</v>
      </c>
      <c r="L52" s="95">
        <f t="shared" si="3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4"/>
        <v>0</v>
      </c>
      <c r="E53" s="36">
        <f t="shared" si="5"/>
        <v>0</v>
      </c>
      <c r="F53" s="36"/>
      <c r="G53" s="36">
        <f t="shared" si="6"/>
        <v>0</v>
      </c>
      <c r="H53" s="36"/>
      <c r="I53" s="13"/>
      <c r="J53" s="95">
        <f t="shared" si="1"/>
        <v>0</v>
      </c>
      <c r="K53" s="95">
        <f t="shared" si="2"/>
        <v>0</v>
      </c>
      <c r="L53" s="95">
        <f t="shared" si="3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4"/>
        <v>0</v>
      </c>
      <c r="E54" s="36">
        <f t="shared" si="5"/>
        <v>0</v>
      </c>
      <c r="F54" s="36"/>
      <c r="G54" s="36">
        <f t="shared" si="6"/>
        <v>0</v>
      </c>
      <c r="H54" s="36"/>
      <c r="I54" s="13"/>
      <c r="J54" s="95">
        <f t="shared" si="1"/>
        <v>0</v>
      </c>
      <c r="K54" s="95">
        <f t="shared" si="2"/>
        <v>0</v>
      </c>
      <c r="L54" s="95">
        <f t="shared" si="3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4"/>
        <v>0</v>
      </c>
      <c r="E55" s="36">
        <f t="shared" si="5"/>
        <v>0</v>
      </c>
      <c r="F55" s="36"/>
      <c r="G55" s="36">
        <f t="shared" si="6"/>
        <v>0</v>
      </c>
      <c r="H55" s="36"/>
      <c r="I55" s="13"/>
      <c r="J55" s="95">
        <f t="shared" si="1"/>
        <v>0</v>
      </c>
      <c r="K55" s="95">
        <f t="shared" si="2"/>
        <v>0</v>
      </c>
      <c r="L55" s="95">
        <f t="shared" si="3"/>
        <v>0</v>
      </c>
    </row>
    <row r="56" spans="1:12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12" s="82" customFormat="1" ht="14.25" x14ac:dyDescent="0.25">
      <c r="A57" s="31"/>
      <c r="B57" s="131" t="s">
        <v>217</v>
      </c>
      <c r="C57" s="87"/>
      <c r="D57" s="87"/>
      <c r="E57" s="87"/>
      <c r="F57" s="87"/>
      <c r="G57" s="88"/>
      <c r="H57" s="40"/>
    </row>
    <row r="58" spans="1:12" s="82" customFormat="1" ht="14.25" x14ac:dyDescent="0.25">
      <c r="A58" s="33"/>
      <c r="B58" s="89" t="s">
        <v>362</v>
      </c>
      <c r="C58" s="87"/>
      <c r="D58" s="87"/>
      <c r="E58" s="87"/>
      <c r="F58" s="87"/>
      <c r="G58" s="87" t="s">
        <v>363</v>
      </c>
      <c r="H58" s="34"/>
    </row>
    <row r="59" spans="1:12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12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12" ht="14.25" x14ac:dyDescent="0.25">
      <c r="A61" s="33"/>
      <c r="B61" s="89" t="s">
        <v>370</v>
      </c>
      <c r="C61" s="90"/>
      <c r="D61" s="90"/>
      <c r="E61" s="90"/>
      <c r="F61" s="87"/>
      <c r="G61" s="91" t="s">
        <v>25</v>
      </c>
      <c r="H61" s="41"/>
      <c r="I61" s="32"/>
    </row>
    <row r="62" spans="1:12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12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12" ht="14.25" x14ac:dyDescent="0.25">
      <c r="A64" s="33"/>
      <c r="B64" s="89" t="s">
        <v>230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310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311</v>
      </c>
      <c r="C68" s="34"/>
      <c r="D68" s="34"/>
      <c r="E68" s="34"/>
      <c r="F68" s="34"/>
      <c r="G68" s="91" t="s">
        <v>308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topLeftCell="A61" workbookViewId="0">
      <selection activeCell="E61" sqref="E1:I1048576"/>
    </sheetView>
  </sheetViews>
  <sheetFormatPr defaultColWidth="9.140625" defaultRowHeight="14.25" x14ac:dyDescent="0.2"/>
  <cols>
    <col min="1" max="1" width="57" style="98" customWidth="1"/>
    <col min="2" max="2" width="0.140625" style="98" customWidth="1"/>
    <col min="3" max="3" width="20.140625" style="97" customWidth="1"/>
    <col min="4" max="4" width="21.28515625" style="97" customWidth="1"/>
    <col min="5" max="16384" width="9.140625" style="97"/>
  </cols>
  <sheetData>
    <row r="1" spans="1:4" ht="33.75" customHeight="1" x14ac:dyDescent="0.25">
      <c r="A1" s="150" t="s">
        <v>371</v>
      </c>
      <c r="B1" s="150"/>
      <c r="C1" s="150"/>
      <c r="D1" s="150"/>
    </row>
    <row r="2" spans="1:4" x14ac:dyDescent="0.2">
      <c r="C2" s="99">
        <f>+C5-C17</f>
        <v>0</v>
      </c>
    </row>
    <row r="3" spans="1:4" s="100" customFormat="1" ht="24" customHeight="1" x14ac:dyDescent="0.2">
      <c r="A3" s="10" t="s">
        <v>2</v>
      </c>
      <c r="B3" s="11" t="s">
        <v>219</v>
      </c>
      <c r="C3" s="11" t="s">
        <v>1</v>
      </c>
      <c r="D3" s="11" t="s">
        <v>3</v>
      </c>
    </row>
    <row r="4" spans="1:4" x14ac:dyDescent="0.2">
      <c r="A4" s="101" t="s">
        <v>309</v>
      </c>
      <c r="B4" s="101"/>
      <c r="C4" s="102"/>
      <c r="D4" s="102"/>
    </row>
    <row r="5" spans="1:4" s="105" customFormat="1" ht="15" x14ac:dyDescent="0.25">
      <c r="A5" s="103" t="s">
        <v>199</v>
      </c>
      <c r="B5" s="104">
        <f>+B6+B9+B11</f>
        <v>139708253700</v>
      </c>
      <c r="C5" s="104">
        <f>+C6+C9+C11</f>
        <v>106120878899.99998</v>
      </c>
      <c r="D5" s="104">
        <f>+D6+D9+D11</f>
        <v>104261123021.50999</v>
      </c>
    </row>
    <row r="6" spans="1:4" s="105" customFormat="1" ht="15" x14ac:dyDescent="0.25">
      <c r="A6" s="103" t="s">
        <v>200</v>
      </c>
      <c r="B6" s="104">
        <f>+B7+B8</f>
        <v>130446397700</v>
      </c>
      <c r="C6" s="104">
        <f>+C7+C8</f>
        <v>100066200499.99998</v>
      </c>
      <c r="D6" s="104">
        <f>+D7+D8</f>
        <v>98007816269.5</v>
      </c>
    </row>
    <row r="7" spans="1:4" x14ac:dyDescent="0.2">
      <c r="A7" s="106" t="s">
        <v>201</v>
      </c>
      <c r="B7" s="107">
        <f>130446397700-B8</f>
        <v>126799397700</v>
      </c>
      <c r="C7" s="9">
        <v>100066200499.99998</v>
      </c>
      <c r="D7" s="108">
        <v>98007816269.5</v>
      </c>
    </row>
    <row r="8" spans="1:4" x14ac:dyDescent="0.2">
      <c r="A8" s="106" t="s">
        <v>223</v>
      </c>
      <c r="B8" s="107">
        <v>3647000000</v>
      </c>
      <c r="C8" s="109"/>
      <c r="D8" s="108"/>
    </row>
    <row r="9" spans="1:4" s="105" customFormat="1" ht="15" x14ac:dyDescent="0.25">
      <c r="A9" s="103" t="s">
        <v>202</v>
      </c>
      <c r="B9" s="104">
        <f>+B10</f>
        <v>120820000</v>
      </c>
      <c r="C9" s="104">
        <f>+C10</f>
        <v>80300000</v>
      </c>
      <c r="D9" s="104">
        <f>+D10</f>
        <v>76285000</v>
      </c>
    </row>
    <row r="10" spans="1:4" x14ac:dyDescent="0.2">
      <c r="A10" s="106" t="s">
        <v>203</v>
      </c>
      <c r="B10" s="107">
        <v>120820000</v>
      </c>
      <c r="C10" s="9">
        <v>80300000</v>
      </c>
      <c r="D10" s="108">
        <v>76285000</v>
      </c>
    </row>
    <row r="11" spans="1:4" x14ac:dyDescent="0.2">
      <c r="A11" s="103" t="s">
        <v>204</v>
      </c>
      <c r="B11" s="104">
        <f>+B12+B13+B16</f>
        <v>9141036000</v>
      </c>
      <c r="C11" s="104">
        <f>+C12+C13+C16</f>
        <v>5974378400.000001</v>
      </c>
      <c r="D11" s="104">
        <f>+D12+D13+D16+D14+D15</f>
        <v>6177021752.0100002</v>
      </c>
    </row>
    <row r="12" spans="1:4" x14ac:dyDescent="0.2">
      <c r="A12" s="106" t="s">
        <v>205</v>
      </c>
      <c r="B12" s="107">
        <v>8254348800</v>
      </c>
      <c r="C12" s="9">
        <v>5454593600.000001</v>
      </c>
      <c r="D12" s="108">
        <v>5637816232.0299997</v>
      </c>
    </row>
    <row r="13" spans="1:4" x14ac:dyDescent="0.2">
      <c r="A13" s="106" t="s">
        <v>206</v>
      </c>
      <c r="B13" s="107">
        <v>886687200</v>
      </c>
      <c r="C13" s="9">
        <v>519784799.99999994</v>
      </c>
      <c r="D13" s="108">
        <v>502594942.98000002</v>
      </c>
    </row>
    <row r="14" spans="1:4" x14ac:dyDescent="0.2">
      <c r="A14" s="106" t="s">
        <v>235</v>
      </c>
      <c r="B14" s="107"/>
      <c r="C14" s="9"/>
      <c r="D14" s="108"/>
    </row>
    <row r="15" spans="1:4" x14ac:dyDescent="0.2">
      <c r="A15" s="106" t="s">
        <v>369</v>
      </c>
      <c r="B15" s="107"/>
      <c r="C15" s="9"/>
      <c r="D15" s="108"/>
    </row>
    <row r="16" spans="1:4" x14ac:dyDescent="0.2">
      <c r="A16" s="106" t="s">
        <v>214</v>
      </c>
      <c r="B16" s="106"/>
      <c r="C16" s="109"/>
      <c r="D16" s="108">
        <f>38649272-2038695</f>
        <v>36610577</v>
      </c>
    </row>
    <row r="17" spans="1:4" s="105" customFormat="1" ht="15" x14ac:dyDescent="0.25">
      <c r="A17" s="110" t="s">
        <v>0</v>
      </c>
      <c r="B17" s="104" t="e">
        <f t="shared" ref="B17:D18" si="0">+B18</f>
        <v>#REF!</v>
      </c>
      <c r="C17" s="104">
        <f t="shared" si="0"/>
        <v>106120878900</v>
      </c>
      <c r="D17" s="104">
        <f>+D18</f>
        <v>98853398517.60997</v>
      </c>
    </row>
    <row r="18" spans="1:4" s="105" customFormat="1" ht="15" x14ac:dyDescent="0.25">
      <c r="A18" s="103" t="s">
        <v>145</v>
      </c>
      <c r="B18" s="104" t="e">
        <f t="shared" si="0"/>
        <v>#REF!</v>
      </c>
      <c r="C18" s="104">
        <f t="shared" si="0"/>
        <v>106120878900</v>
      </c>
      <c r="D18" s="104">
        <f t="shared" si="0"/>
        <v>98853398517.60997</v>
      </c>
    </row>
    <row r="19" spans="1:4" s="105" customFormat="1" ht="15" x14ac:dyDescent="0.25">
      <c r="A19" s="103" t="s">
        <v>146</v>
      </c>
      <c r="B19" s="104" t="e">
        <f>+B20+B69+B77</f>
        <v>#REF!</v>
      </c>
      <c r="C19" s="104">
        <f>+C20+C69+C77</f>
        <v>106120878900</v>
      </c>
      <c r="D19" s="104">
        <f>+D20+D69+D77</f>
        <v>98853398517.60997</v>
      </c>
    </row>
    <row r="20" spans="1:4" s="105" customFormat="1" ht="15" x14ac:dyDescent="0.25">
      <c r="A20" s="103" t="s">
        <v>147</v>
      </c>
      <c r="B20" s="111" t="e">
        <f>+B21+B26+B32+B37+B44+B48+B53+B57+B66</f>
        <v>#REF!</v>
      </c>
      <c r="C20" s="111">
        <f>+C21+C26+C32+C37+C44+C48+C53+C57+C66</f>
        <v>100452988100</v>
      </c>
      <c r="D20" s="111">
        <f>+D21+D26+D32+D37+D44+D48+D53+D57+D66</f>
        <v>93808880218.60997</v>
      </c>
    </row>
    <row r="21" spans="1:4" s="105" customFormat="1" ht="15" x14ac:dyDescent="0.25">
      <c r="A21" s="103" t="s">
        <v>148</v>
      </c>
      <c r="B21" s="104" t="e">
        <f>+B22+B23+#REF!+B25</f>
        <v>#REF!</v>
      </c>
      <c r="C21" s="104">
        <f>+C22+C23+C25+C24</f>
        <v>73459241600</v>
      </c>
      <c r="D21" s="104">
        <f t="shared" ref="D21" si="1">+D22+D23+D25+D24</f>
        <v>73183336981.369995</v>
      </c>
    </row>
    <row r="22" spans="1:4" x14ac:dyDescent="0.2">
      <c r="A22" s="106" t="s">
        <v>149</v>
      </c>
      <c r="B22" s="107">
        <v>77846318800</v>
      </c>
      <c r="C22" s="112">
        <v>56545156000.000008</v>
      </c>
      <c r="D22" s="108">
        <v>57429732765.93</v>
      </c>
    </row>
    <row r="23" spans="1:4" x14ac:dyDescent="0.2">
      <c r="A23" s="106" t="s">
        <v>150</v>
      </c>
      <c r="B23" s="107">
        <v>16581180200</v>
      </c>
      <c r="C23" s="112">
        <v>13767305599.999998</v>
      </c>
      <c r="D23" s="108">
        <v>12887162417.440001</v>
      </c>
    </row>
    <row r="24" spans="1:4" x14ac:dyDescent="0.2">
      <c r="A24" s="106" t="s">
        <v>304</v>
      </c>
      <c r="B24" s="107"/>
      <c r="C24" s="112"/>
      <c r="D24" s="108"/>
    </row>
    <row r="25" spans="1:4" x14ac:dyDescent="0.2">
      <c r="A25" s="106" t="s">
        <v>151</v>
      </c>
      <c r="B25" s="107">
        <v>6162714300</v>
      </c>
      <c r="C25" s="112">
        <v>3146780000</v>
      </c>
      <c r="D25" s="108">
        <v>2866441798</v>
      </c>
    </row>
    <row r="26" spans="1:4" s="105" customFormat="1" ht="23.25" x14ac:dyDescent="0.25">
      <c r="A26" s="103" t="s">
        <v>152</v>
      </c>
      <c r="B26" s="104">
        <f>+B27+B28+B29+B30+B31</f>
        <v>2810755500</v>
      </c>
      <c r="C26" s="113">
        <f>+C27+C28+C29+C30+C31</f>
        <v>1506060800</v>
      </c>
      <c r="D26" s="104">
        <f>+D27+D28+D29+D30+D31</f>
        <v>1450911227.0699999</v>
      </c>
    </row>
    <row r="27" spans="1:4" x14ac:dyDescent="0.2">
      <c r="A27" s="106" t="s">
        <v>153</v>
      </c>
      <c r="B27" s="107">
        <v>175591500</v>
      </c>
      <c r="C27" s="112"/>
      <c r="D27" s="108"/>
    </row>
    <row r="28" spans="1:4" x14ac:dyDescent="0.2">
      <c r="A28" s="106" t="s">
        <v>154</v>
      </c>
      <c r="B28" s="107">
        <v>19561600</v>
      </c>
      <c r="C28" s="112"/>
      <c r="D28" s="108"/>
    </row>
    <row r="29" spans="1:4" x14ac:dyDescent="0.2">
      <c r="A29" s="106" t="s">
        <v>155</v>
      </c>
      <c r="B29" s="107">
        <v>24472200</v>
      </c>
      <c r="C29" s="112"/>
      <c r="D29" s="108"/>
    </row>
    <row r="30" spans="1:4" x14ac:dyDescent="0.2">
      <c r="A30" s="106" t="s">
        <v>156</v>
      </c>
      <c r="B30" s="107">
        <v>4890300</v>
      </c>
      <c r="C30" s="112"/>
      <c r="D30" s="108"/>
    </row>
    <row r="31" spans="1:4" x14ac:dyDescent="0.2">
      <c r="A31" s="106" t="s">
        <v>157</v>
      </c>
      <c r="B31" s="107">
        <v>2586239900</v>
      </c>
      <c r="C31" s="112">
        <v>1506060800</v>
      </c>
      <c r="D31" s="108">
        <v>1450911227.0699999</v>
      </c>
    </row>
    <row r="32" spans="1:4" s="105" customFormat="1" ht="15" x14ac:dyDescent="0.25">
      <c r="A32" s="103" t="s">
        <v>158</v>
      </c>
      <c r="B32" s="104">
        <f>+B33+B34+B35+B36</f>
        <v>4492990200</v>
      </c>
      <c r="C32" s="104">
        <f>+C33+C34+C35+C36</f>
        <v>2812298300.0000005</v>
      </c>
      <c r="D32" s="104">
        <f>+D33+D34+D35+D36</f>
        <v>2333360198.6200004</v>
      </c>
    </row>
    <row r="33" spans="1:4" x14ac:dyDescent="0.2">
      <c r="A33" s="106" t="s">
        <v>159</v>
      </c>
      <c r="B33" s="107">
        <v>1290959200</v>
      </c>
      <c r="C33" s="9">
        <v>870056099.99999988</v>
      </c>
      <c r="D33" s="108">
        <v>809619488.63999999</v>
      </c>
    </row>
    <row r="34" spans="1:4" x14ac:dyDescent="0.2">
      <c r="A34" s="106" t="s">
        <v>160</v>
      </c>
      <c r="B34" s="107">
        <v>2738674800</v>
      </c>
      <c r="C34" s="9">
        <v>1606914400.0000005</v>
      </c>
      <c r="D34" s="108">
        <v>1236602849.97</v>
      </c>
    </row>
    <row r="35" spans="1:4" x14ac:dyDescent="0.2">
      <c r="A35" s="106" t="s">
        <v>161</v>
      </c>
      <c r="B35" s="107">
        <v>384126200</v>
      </c>
      <c r="C35" s="9">
        <v>284627699.99999994</v>
      </c>
      <c r="D35" s="108">
        <v>224650605.86000001</v>
      </c>
    </row>
    <row r="36" spans="1:4" x14ac:dyDescent="0.2">
      <c r="A36" s="106" t="s">
        <v>162</v>
      </c>
      <c r="B36" s="107">
        <v>79230000</v>
      </c>
      <c r="C36" s="114">
        <v>50700100.000000007</v>
      </c>
      <c r="D36" s="108">
        <v>62487254.149999999</v>
      </c>
    </row>
    <row r="37" spans="1:4" s="105" customFormat="1" ht="15" x14ac:dyDescent="0.25">
      <c r="A37" s="103" t="s">
        <v>163</v>
      </c>
      <c r="B37" s="104" t="e">
        <f>+B38+B39+B40+#REF!+B43</f>
        <v>#REF!</v>
      </c>
      <c r="C37" s="104">
        <f>+C38+C39+C40+C43+C42+C41</f>
        <v>4377181500</v>
      </c>
      <c r="D37" s="104">
        <f>+D38+D39+D40+D43+D42+D41</f>
        <v>4031057445.1000004</v>
      </c>
    </row>
    <row r="38" spans="1:4" x14ac:dyDescent="0.2">
      <c r="A38" s="106" t="s">
        <v>164</v>
      </c>
      <c r="B38" s="107">
        <v>712066400</v>
      </c>
      <c r="C38" s="9">
        <v>469644200</v>
      </c>
      <c r="D38" s="108">
        <v>381813327.97000003</v>
      </c>
    </row>
    <row r="39" spans="1:4" x14ac:dyDescent="0.2">
      <c r="A39" s="106" t="s">
        <v>165</v>
      </c>
      <c r="B39" s="107">
        <v>4817178100</v>
      </c>
      <c r="C39" s="9">
        <v>3398238700.0000005</v>
      </c>
      <c r="D39" s="108">
        <v>3211173824</v>
      </c>
    </row>
    <row r="40" spans="1:4" x14ac:dyDescent="0.2">
      <c r="A40" s="106" t="s">
        <v>166</v>
      </c>
      <c r="B40" s="107">
        <v>436726800</v>
      </c>
      <c r="C40" s="9">
        <v>376330600</v>
      </c>
      <c r="D40" s="108">
        <v>292847970.13</v>
      </c>
    </row>
    <row r="41" spans="1:4" x14ac:dyDescent="0.2">
      <c r="A41" s="106" t="s">
        <v>242</v>
      </c>
      <c r="B41" s="107"/>
      <c r="C41" s="9">
        <v>12540000</v>
      </c>
      <c r="D41" s="108">
        <v>11090432</v>
      </c>
    </row>
    <row r="42" spans="1:4" x14ac:dyDescent="0.2">
      <c r="A42" s="106" t="s">
        <v>238</v>
      </c>
      <c r="B42" s="107"/>
      <c r="C42" s="9">
        <v>5705600</v>
      </c>
      <c r="D42" s="108">
        <v>2705100</v>
      </c>
    </row>
    <row r="43" spans="1:4" x14ac:dyDescent="0.2">
      <c r="A43" s="106" t="s">
        <v>167</v>
      </c>
      <c r="B43" s="107">
        <v>167945300</v>
      </c>
      <c r="C43" s="9">
        <v>114722400</v>
      </c>
      <c r="D43" s="108">
        <v>131426791</v>
      </c>
    </row>
    <row r="44" spans="1:4" s="105" customFormat="1" ht="15" x14ac:dyDescent="0.25">
      <c r="A44" s="103" t="s">
        <v>168</v>
      </c>
      <c r="B44" s="104">
        <f>+B45+B46+B47</f>
        <v>6469349600</v>
      </c>
      <c r="C44" s="104">
        <f>+C45+C46+C47</f>
        <v>4552030900</v>
      </c>
      <c r="D44" s="104">
        <f>+D45+D46+D47</f>
        <v>4012604751.8999996</v>
      </c>
    </row>
    <row r="45" spans="1:4" x14ac:dyDescent="0.2">
      <c r="A45" s="106" t="s">
        <v>169</v>
      </c>
      <c r="B45" s="107">
        <v>21003700</v>
      </c>
      <c r="C45" s="9">
        <v>15264000</v>
      </c>
      <c r="D45" s="108">
        <v>12712452</v>
      </c>
    </row>
    <row r="46" spans="1:4" x14ac:dyDescent="0.2">
      <c r="A46" s="106" t="s">
        <v>170</v>
      </c>
      <c r="B46" s="107">
        <v>1842425800</v>
      </c>
      <c r="C46" s="9">
        <v>1362907000</v>
      </c>
      <c r="D46" s="108">
        <v>1226394436.2</v>
      </c>
    </row>
    <row r="47" spans="1:4" x14ac:dyDescent="0.2">
      <c r="A47" s="106" t="s">
        <v>171</v>
      </c>
      <c r="B47" s="107">
        <v>4605920100</v>
      </c>
      <c r="C47" s="9">
        <v>3173859900.0000005</v>
      </c>
      <c r="D47" s="108">
        <v>2773497863.6999998</v>
      </c>
    </row>
    <row r="48" spans="1:4" s="105" customFormat="1" ht="15" x14ac:dyDescent="0.25">
      <c r="A48" s="103" t="s">
        <v>172</v>
      </c>
      <c r="B48" s="104" t="e">
        <f>+B49+#REF!+B51+B52</f>
        <v>#REF!</v>
      </c>
      <c r="C48" s="104">
        <f t="shared" ref="C48" si="2">+C49+C50+C51+C52</f>
        <v>2077433500</v>
      </c>
      <c r="D48" s="104">
        <f>+D49+D50+D51+D52</f>
        <v>1768106594.6800001</v>
      </c>
    </row>
    <row r="49" spans="1:4" x14ac:dyDescent="0.2">
      <c r="A49" s="106" t="s">
        <v>173</v>
      </c>
      <c r="B49" s="107">
        <v>926010800</v>
      </c>
      <c r="C49" s="9">
        <v>696831000.00000012</v>
      </c>
      <c r="D49" s="108">
        <v>561268536</v>
      </c>
    </row>
    <row r="50" spans="1:4" x14ac:dyDescent="0.2">
      <c r="A50" s="106" t="s">
        <v>240</v>
      </c>
      <c r="B50" s="107"/>
      <c r="C50" s="9"/>
      <c r="D50" s="108"/>
    </row>
    <row r="51" spans="1:4" x14ac:dyDescent="0.2">
      <c r="A51" s="106" t="s">
        <v>174</v>
      </c>
      <c r="B51" s="107">
        <v>175741900</v>
      </c>
      <c r="C51" s="9">
        <v>121706099.99999999</v>
      </c>
      <c r="D51" s="108">
        <v>57206800</v>
      </c>
    </row>
    <row r="52" spans="1:4" x14ac:dyDescent="0.2">
      <c r="A52" s="106" t="s">
        <v>175</v>
      </c>
      <c r="B52" s="107">
        <v>957546900</v>
      </c>
      <c r="C52" s="9">
        <v>1258896400</v>
      </c>
      <c r="D52" s="108">
        <v>1149631258.6800001</v>
      </c>
    </row>
    <row r="53" spans="1:4" s="105" customFormat="1" ht="15" x14ac:dyDescent="0.25">
      <c r="A53" s="103" t="s">
        <v>176</v>
      </c>
      <c r="B53" s="104" t="e">
        <f>+#REF!+B55+#REF!</f>
        <v>#REF!</v>
      </c>
      <c r="C53" s="104">
        <f>C55+C56+C54</f>
        <v>579639100</v>
      </c>
      <c r="D53" s="104">
        <f t="shared" ref="D53" si="3">D55+D56+D54</f>
        <v>327811629.39999998</v>
      </c>
    </row>
    <row r="54" spans="1:4" x14ac:dyDescent="0.2">
      <c r="A54" s="106" t="s">
        <v>305</v>
      </c>
      <c r="B54" s="109"/>
      <c r="C54" s="109">
        <v>8000000</v>
      </c>
      <c r="D54" s="109">
        <v>1520200</v>
      </c>
    </row>
    <row r="55" spans="1:4" x14ac:dyDescent="0.2">
      <c r="A55" s="106" t="s">
        <v>177</v>
      </c>
      <c r="B55" s="107">
        <v>633444900</v>
      </c>
      <c r="C55" s="9">
        <v>506639100</v>
      </c>
      <c r="D55" s="108">
        <v>303646733</v>
      </c>
    </row>
    <row r="56" spans="1:4" x14ac:dyDescent="0.2">
      <c r="A56" s="106" t="s">
        <v>241</v>
      </c>
      <c r="B56" s="107"/>
      <c r="C56" s="9">
        <v>65000000</v>
      </c>
      <c r="D56" s="108">
        <v>22644696.399999999</v>
      </c>
    </row>
    <row r="57" spans="1:4" s="105" customFormat="1" ht="23.25" x14ac:dyDescent="0.25">
      <c r="A57" s="103" t="s">
        <v>178</v>
      </c>
      <c r="B57" s="104" t="e">
        <f>+B58+#REF!+B60+B61+B62+B63+B64+B65</f>
        <v>#REF!</v>
      </c>
      <c r="C57" s="104">
        <f>+C58+C60+C61+C62+C63+C64+C65+C59</f>
        <v>10754206700</v>
      </c>
      <c r="D57" s="104">
        <f>+D58+D60+D61+D62+D63+D64+D65+D59</f>
        <v>6486015108.9299994</v>
      </c>
    </row>
    <row r="58" spans="1:4" ht="22.5" x14ac:dyDescent="0.2">
      <c r="A58" s="106" t="s">
        <v>179</v>
      </c>
      <c r="B58" s="107">
        <v>5902896300</v>
      </c>
      <c r="C58" s="9">
        <v>8795347200</v>
      </c>
      <c r="D58" s="108">
        <v>5872028573.8299999</v>
      </c>
    </row>
    <row r="59" spans="1:4" x14ac:dyDescent="0.2">
      <c r="A59" s="106" t="s">
        <v>243</v>
      </c>
      <c r="B59" s="107"/>
      <c r="C59" s="9"/>
      <c r="D59" s="108"/>
    </row>
    <row r="60" spans="1:4" x14ac:dyDescent="0.2">
      <c r="A60" s="106" t="s">
        <v>180</v>
      </c>
      <c r="B60" s="107">
        <v>326458600</v>
      </c>
      <c r="C60" s="9">
        <v>517767800</v>
      </c>
      <c r="D60" s="108">
        <v>497661030.89999998</v>
      </c>
    </row>
    <row r="61" spans="1:4" x14ac:dyDescent="0.2">
      <c r="A61" s="106" t="s">
        <v>181</v>
      </c>
      <c r="B61" s="107">
        <v>76648500</v>
      </c>
      <c r="C61" s="9">
        <v>86794100</v>
      </c>
      <c r="D61" s="108">
        <v>63001506</v>
      </c>
    </row>
    <row r="62" spans="1:4" x14ac:dyDescent="0.2">
      <c r="A62" s="106" t="s">
        <v>182</v>
      </c>
      <c r="B62" s="107">
        <v>6027000</v>
      </c>
      <c r="C62" s="9">
        <v>11516700.000000002</v>
      </c>
      <c r="D62" s="108">
        <v>5494092</v>
      </c>
    </row>
    <row r="63" spans="1:4" x14ac:dyDescent="0.2">
      <c r="A63" s="106" t="s">
        <v>183</v>
      </c>
      <c r="B63" s="107">
        <v>70440200</v>
      </c>
      <c r="C63" s="9">
        <v>46490400.000000007</v>
      </c>
      <c r="D63" s="108">
        <v>15299907</v>
      </c>
    </row>
    <row r="64" spans="1:4" x14ac:dyDescent="0.2">
      <c r="A64" s="106" t="s">
        <v>184</v>
      </c>
      <c r="B64" s="107">
        <v>44744700</v>
      </c>
      <c r="C64" s="9">
        <v>21316100</v>
      </c>
      <c r="D64" s="108">
        <v>11609999.199999999</v>
      </c>
    </row>
    <row r="65" spans="1:4" x14ac:dyDescent="0.2">
      <c r="A65" s="106" t="s">
        <v>185</v>
      </c>
      <c r="B65" s="107">
        <v>1265000000</v>
      </c>
      <c r="C65" s="9">
        <v>1274974400.0000002</v>
      </c>
      <c r="D65" s="108">
        <v>20920000</v>
      </c>
    </row>
    <row r="66" spans="1:4" s="105" customFormat="1" ht="15" x14ac:dyDescent="0.25">
      <c r="A66" s="103" t="s">
        <v>186</v>
      </c>
      <c r="B66" s="104">
        <f>+B67+B68</f>
        <v>426431100</v>
      </c>
      <c r="C66" s="104">
        <f>+C67+C68</f>
        <v>334895700</v>
      </c>
      <c r="D66" s="104">
        <f>+D67+D68</f>
        <v>215676281.53999999</v>
      </c>
    </row>
    <row r="67" spans="1:4" x14ac:dyDescent="0.2">
      <c r="A67" s="106" t="s">
        <v>187</v>
      </c>
      <c r="B67" s="107">
        <v>189384900</v>
      </c>
      <c r="C67" s="9">
        <v>138390099.99999997</v>
      </c>
      <c r="D67" s="108">
        <v>78393060</v>
      </c>
    </row>
    <row r="68" spans="1:4" x14ac:dyDescent="0.2">
      <c r="A68" s="106" t="s">
        <v>188</v>
      </c>
      <c r="B68" s="107">
        <v>237046200</v>
      </c>
      <c r="C68" s="9">
        <v>196505600</v>
      </c>
      <c r="D68" s="108">
        <v>137283221.53999999</v>
      </c>
    </row>
    <row r="69" spans="1:4" s="105" customFormat="1" ht="15" x14ac:dyDescent="0.25">
      <c r="A69" s="103" t="s">
        <v>189</v>
      </c>
      <c r="B69" s="104" t="e">
        <f>+B70+B72</f>
        <v>#REF!</v>
      </c>
      <c r="C69" s="104">
        <f>+C70+C72</f>
        <v>5667890800</v>
      </c>
      <c r="D69" s="104">
        <f>+D70+D72</f>
        <v>5044518299</v>
      </c>
    </row>
    <row r="70" spans="1:4" s="105" customFormat="1" ht="15" x14ac:dyDescent="0.25">
      <c r="A70" s="103" t="s">
        <v>190</v>
      </c>
      <c r="B70" s="104">
        <f>+B71</f>
        <v>39325000</v>
      </c>
      <c r="C70" s="104">
        <f>+C71</f>
        <v>48088500</v>
      </c>
      <c r="D70" s="104">
        <f>+D71</f>
        <v>43108862</v>
      </c>
    </row>
    <row r="71" spans="1:4" x14ac:dyDescent="0.2">
      <c r="A71" s="106" t="s">
        <v>191</v>
      </c>
      <c r="B71" s="107">
        <v>39325000</v>
      </c>
      <c r="C71" s="109">
        <v>48088500</v>
      </c>
      <c r="D71" s="108">
        <v>43108862</v>
      </c>
    </row>
    <row r="72" spans="1:4" s="105" customFormat="1" ht="15" x14ac:dyDescent="0.25">
      <c r="A72" s="103" t="s">
        <v>192</v>
      </c>
      <c r="B72" s="104" t="e">
        <f>+B73+#REF!+B74+B75+#REF!</f>
        <v>#REF!</v>
      </c>
      <c r="C72" s="104">
        <f>+C73+C74+C75+C76</f>
        <v>5619802300</v>
      </c>
      <c r="D72" s="104">
        <f>+D73+D74+D75+D76</f>
        <v>5001409437</v>
      </c>
    </row>
    <row r="73" spans="1:4" ht="24" customHeight="1" x14ac:dyDescent="0.2">
      <c r="A73" s="106" t="s">
        <v>193</v>
      </c>
      <c r="B73" s="107">
        <v>246316400</v>
      </c>
      <c r="C73" s="9">
        <v>40643200.000000007</v>
      </c>
      <c r="D73" s="108">
        <v>27475600</v>
      </c>
    </row>
    <row r="74" spans="1:4" ht="22.5" x14ac:dyDescent="0.2">
      <c r="A74" s="106" t="s">
        <v>194</v>
      </c>
      <c r="B74" s="107">
        <v>2419686300</v>
      </c>
      <c r="C74" s="109">
        <v>4772767900</v>
      </c>
      <c r="D74" s="108">
        <v>4270374853</v>
      </c>
    </row>
    <row r="75" spans="1:4" ht="22.5" x14ac:dyDescent="0.2">
      <c r="A75" s="106" t="s">
        <v>195</v>
      </c>
      <c r="B75" s="107">
        <v>1197091700</v>
      </c>
      <c r="C75" s="109">
        <v>804391200.00000012</v>
      </c>
      <c r="D75" s="108">
        <v>702458984</v>
      </c>
    </row>
    <row r="76" spans="1:4" x14ac:dyDescent="0.2">
      <c r="A76" s="106" t="s">
        <v>367</v>
      </c>
      <c r="B76" s="107"/>
      <c r="C76" s="109">
        <v>2000000</v>
      </c>
      <c r="D76" s="108">
        <v>1100000</v>
      </c>
    </row>
    <row r="77" spans="1:4" s="105" customFormat="1" ht="15.75" customHeight="1" x14ac:dyDescent="0.25">
      <c r="A77" s="103" t="s">
        <v>196</v>
      </c>
      <c r="B77" s="104">
        <f>+B78+B80</f>
        <v>3647000000</v>
      </c>
      <c r="C77" s="104">
        <f>+C78+C80</f>
        <v>0</v>
      </c>
      <c r="D77" s="104">
        <f>+D78+D80</f>
        <v>0</v>
      </c>
    </row>
    <row r="78" spans="1:4" x14ac:dyDescent="0.2">
      <c r="A78" s="106" t="s">
        <v>197</v>
      </c>
      <c r="B78" s="107">
        <v>2000000000</v>
      </c>
      <c r="C78" s="109"/>
      <c r="D78" s="108"/>
    </row>
    <row r="79" spans="1:4" x14ac:dyDescent="0.2">
      <c r="A79" s="106" t="s">
        <v>236</v>
      </c>
      <c r="B79" s="107"/>
      <c r="C79" s="109"/>
      <c r="D79" s="108"/>
    </row>
    <row r="80" spans="1:4" x14ac:dyDescent="0.2">
      <c r="A80" s="106" t="s">
        <v>198</v>
      </c>
      <c r="B80" s="107">
        <v>1647000000</v>
      </c>
      <c r="C80" s="109"/>
      <c r="D80" s="108"/>
    </row>
    <row r="81" spans="1:4" s="105" customFormat="1" ht="15" x14ac:dyDescent="0.25">
      <c r="A81" s="1" t="s">
        <v>372</v>
      </c>
      <c r="B81" s="1"/>
      <c r="C81" s="104"/>
      <c r="D81" s="115">
        <f>+D5-D17</f>
        <v>5407724503.9000244</v>
      </c>
    </row>
    <row r="82" spans="1:4" s="105" customFormat="1" ht="15" x14ac:dyDescent="0.25">
      <c r="A82" s="1" t="s">
        <v>40</v>
      </c>
      <c r="B82" s="1"/>
      <c r="C82" s="104"/>
      <c r="D82" s="115">
        <f>+D81-D83</f>
        <v>5403099523.9000244</v>
      </c>
    </row>
    <row r="83" spans="1:4" s="105" customFormat="1" ht="15" x14ac:dyDescent="0.25">
      <c r="A83" s="1" t="s">
        <v>27</v>
      </c>
      <c r="B83" s="1"/>
      <c r="C83" s="104"/>
      <c r="D83" s="115">
        <v>4624980</v>
      </c>
    </row>
    <row r="84" spans="1:4" x14ac:dyDescent="0.2">
      <c r="A84" s="3" t="s">
        <v>23</v>
      </c>
      <c r="B84" s="3"/>
      <c r="C84" s="109"/>
      <c r="D84" s="108">
        <f>+'өр ав'!D5</f>
        <v>21180831</v>
      </c>
    </row>
    <row r="85" spans="1:4" x14ac:dyDescent="0.2">
      <c r="A85" s="3" t="s">
        <v>24</v>
      </c>
      <c r="B85" s="3"/>
      <c r="C85" s="109"/>
      <c r="D85" s="108">
        <f>+'өр ав'!E5</f>
        <v>2599616050.9299998</v>
      </c>
    </row>
    <row r="86" spans="1:4" x14ac:dyDescent="0.2">
      <c r="A86" s="106" t="s">
        <v>207</v>
      </c>
      <c r="B86" s="106"/>
      <c r="C86" s="116">
        <f>+C87</f>
        <v>60</v>
      </c>
      <c r="D86" s="4">
        <f>+D87</f>
        <v>60</v>
      </c>
    </row>
    <row r="87" spans="1:4" x14ac:dyDescent="0.2">
      <c r="A87" s="106" t="s">
        <v>208</v>
      </c>
      <c r="B87" s="106"/>
      <c r="C87" s="117">
        <v>60</v>
      </c>
      <c r="D87" s="4">
        <v>60</v>
      </c>
    </row>
    <row r="88" spans="1:4" s="105" customFormat="1" ht="15" x14ac:dyDescent="0.25">
      <c r="A88" s="103" t="s">
        <v>209</v>
      </c>
      <c r="B88" s="103"/>
      <c r="C88" s="116">
        <f>+C89+C90+C91+C92</f>
        <v>10032</v>
      </c>
      <c r="D88" s="2">
        <f>+D89+D90+D91+D92</f>
        <v>9832</v>
      </c>
    </row>
    <row r="89" spans="1:4" x14ac:dyDescent="0.2">
      <c r="A89" s="106" t="s">
        <v>210</v>
      </c>
      <c r="B89" s="106"/>
      <c r="C89" s="117">
        <v>178</v>
      </c>
      <c r="D89" s="4">
        <v>178</v>
      </c>
    </row>
    <row r="90" spans="1:4" x14ac:dyDescent="0.2">
      <c r="A90" s="106" t="s">
        <v>211</v>
      </c>
      <c r="B90" s="106"/>
      <c r="C90" s="117">
        <v>8755</v>
      </c>
      <c r="D90" s="4">
        <f>8755-200</f>
        <v>8555</v>
      </c>
    </row>
    <row r="91" spans="1:4" x14ac:dyDescent="0.2">
      <c r="A91" s="106" t="s">
        <v>212</v>
      </c>
      <c r="B91" s="106"/>
      <c r="C91" s="117">
        <v>510</v>
      </c>
      <c r="D91" s="4">
        <v>510</v>
      </c>
    </row>
    <row r="92" spans="1:4" x14ac:dyDescent="0.2">
      <c r="A92" s="106" t="s">
        <v>213</v>
      </c>
      <c r="B92" s="106"/>
      <c r="C92" s="117">
        <v>589</v>
      </c>
      <c r="D92" s="4">
        <v>589</v>
      </c>
    </row>
    <row r="93" spans="1:4" s="132" customFormat="1" x14ac:dyDescent="0.2">
      <c r="A93" s="118"/>
      <c r="B93" s="118"/>
      <c r="C93" s="119"/>
      <c r="D93" s="59"/>
    </row>
    <row r="94" spans="1:4" s="132" customFormat="1" x14ac:dyDescent="0.2">
      <c r="A94" s="118"/>
      <c r="B94" s="118"/>
      <c r="C94" s="119"/>
      <c r="D94" s="59"/>
    </row>
    <row r="95" spans="1:4" s="132" customFormat="1" x14ac:dyDescent="0.2">
      <c r="A95" s="118"/>
      <c r="B95" s="118"/>
      <c r="C95" s="119"/>
      <c r="D95" s="59"/>
    </row>
    <row r="96" spans="1:4" s="132" customFormat="1" x14ac:dyDescent="0.2">
      <c r="A96" s="133" t="s">
        <v>217</v>
      </c>
      <c r="B96" s="133"/>
      <c r="C96" s="134"/>
      <c r="D96" s="135"/>
    </row>
    <row r="97" spans="1:4" s="132" customFormat="1" ht="20.25" customHeight="1" x14ac:dyDescent="0.2">
      <c r="A97" s="151" t="s">
        <v>365</v>
      </c>
      <c r="B97" s="151"/>
      <c r="C97" s="151"/>
      <c r="D97" s="120"/>
    </row>
    <row r="98" spans="1:4" s="132" customFormat="1" x14ac:dyDescent="0.2">
      <c r="A98" s="121" t="s">
        <v>364</v>
      </c>
      <c r="B98" s="121"/>
      <c r="C98" s="63"/>
      <c r="D98" s="120" t="s">
        <v>363</v>
      </c>
    </row>
    <row r="99" spans="1:4" s="132" customFormat="1" x14ac:dyDescent="0.2">
      <c r="A99" s="121"/>
      <c r="B99" s="121"/>
      <c r="C99" s="63"/>
      <c r="D99" s="120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370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230</v>
      </c>
      <c r="B104" s="63"/>
      <c r="C104" s="63"/>
      <c r="D104" s="63" t="s">
        <v>26</v>
      </c>
    </row>
    <row r="105" spans="1:4" ht="12" customHeight="1" x14ac:dyDescent="0.2">
      <c r="A105" s="63" t="s">
        <v>244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310</v>
      </c>
      <c r="B107" s="63"/>
      <c r="C107" s="63"/>
      <c r="D107" s="63"/>
    </row>
    <row r="108" spans="1:4" x14ac:dyDescent="0.2">
      <c r="A108" s="122" t="s">
        <v>311</v>
      </c>
      <c r="D108" s="63" t="s">
        <v>308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A18" sqref="A18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16384" width="9.140625" style="43"/>
  </cols>
  <sheetData>
    <row r="1" spans="1:5" ht="33.75" customHeight="1" x14ac:dyDescent="0.3">
      <c r="A1" s="152" t="s">
        <v>377</v>
      </c>
      <c r="B1" s="152"/>
      <c r="C1" s="152"/>
      <c r="D1" s="152"/>
      <c r="E1" s="152"/>
    </row>
    <row r="4" spans="1:5" s="57" customFormat="1" ht="25.5" x14ac:dyDescent="0.3">
      <c r="A4" s="44" t="s">
        <v>2</v>
      </c>
      <c r="B4" s="45" t="s">
        <v>219</v>
      </c>
      <c r="C4" s="45" t="s">
        <v>1</v>
      </c>
      <c r="D4" s="45" t="s">
        <v>222</v>
      </c>
      <c r="E4" s="45" t="s">
        <v>3</v>
      </c>
    </row>
    <row r="5" spans="1:5" x14ac:dyDescent="0.3">
      <c r="A5" s="46" t="s">
        <v>309</v>
      </c>
      <c r="B5" s="46"/>
      <c r="C5" s="47"/>
      <c r="D5" s="47"/>
      <c r="E5" s="47"/>
    </row>
    <row r="6" spans="1:5" s="56" customFormat="1" x14ac:dyDescent="0.3">
      <c r="A6" s="20" t="s">
        <v>199</v>
      </c>
      <c r="B6" s="48" t="e">
        <f>+B7+#REF!+#REF!</f>
        <v>#REF!</v>
      </c>
      <c r="C6" s="48">
        <f>+C7</f>
        <v>1435800000</v>
      </c>
      <c r="D6" s="48">
        <f t="shared" ref="D6:E6" si="0">+D7</f>
        <v>3041629968</v>
      </c>
      <c r="E6" s="48">
        <f t="shared" si="0"/>
        <v>1431991529</v>
      </c>
    </row>
    <row r="7" spans="1:5" s="56" customFormat="1" x14ac:dyDescent="0.3">
      <c r="A7" s="20" t="s">
        <v>200</v>
      </c>
      <c r="B7" s="48" t="e">
        <f>+#REF!+B8</f>
        <v>#REF!</v>
      </c>
      <c r="C7" s="48">
        <f>+C8</f>
        <v>1435800000</v>
      </c>
      <c r="D7" s="48">
        <f t="shared" ref="D7" si="1">+D8</f>
        <v>3041629968</v>
      </c>
      <c r="E7" s="48">
        <f>+E8+E9</f>
        <v>1431991529</v>
      </c>
    </row>
    <row r="8" spans="1:5" x14ac:dyDescent="0.3">
      <c r="A8" s="21" t="s">
        <v>223</v>
      </c>
      <c r="B8" s="60">
        <v>3647000000</v>
      </c>
      <c r="C8" s="49">
        <v>1435800000</v>
      </c>
      <c r="D8" s="49">
        <v>3041629968</v>
      </c>
      <c r="E8" s="52">
        <v>1431991529</v>
      </c>
    </row>
    <row r="9" spans="1:5" x14ac:dyDescent="0.3">
      <c r="A9" s="21" t="s">
        <v>228</v>
      </c>
      <c r="B9" s="60"/>
      <c r="C9" s="49"/>
      <c r="D9" s="49"/>
      <c r="E9" s="52"/>
    </row>
    <row r="10" spans="1:5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1435800000</v>
      </c>
      <c r="D10" s="48" t="e">
        <f t="shared" si="2"/>
        <v>#REF!</v>
      </c>
      <c r="E10" s="48">
        <f t="shared" si="2"/>
        <v>1431991529</v>
      </c>
    </row>
    <row r="11" spans="1:5" s="56" customFormat="1" x14ac:dyDescent="0.3">
      <c r="A11" s="20" t="s">
        <v>145</v>
      </c>
      <c r="B11" s="48" t="e">
        <f t="shared" si="2"/>
        <v>#REF!</v>
      </c>
      <c r="C11" s="48">
        <f t="shared" si="2"/>
        <v>1435800000</v>
      </c>
      <c r="D11" s="48" t="e">
        <f t="shared" si="2"/>
        <v>#REF!</v>
      </c>
      <c r="E11" s="48">
        <f t="shared" si="2"/>
        <v>1431991529</v>
      </c>
    </row>
    <row r="12" spans="1:5" s="56" customFormat="1" x14ac:dyDescent="0.3">
      <c r="A12" s="20" t="s">
        <v>146</v>
      </c>
      <c r="B12" s="48" t="e">
        <f>+#REF!+#REF!+B13</f>
        <v>#REF!</v>
      </c>
      <c r="C12" s="48">
        <f>+C13</f>
        <v>1435800000</v>
      </c>
      <c r="D12" s="48" t="e">
        <f>+#REF!+#REF!+D13</f>
        <v>#REF!</v>
      </c>
      <c r="E12" s="48">
        <f>+E13</f>
        <v>1431991529</v>
      </c>
    </row>
    <row r="13" spans="1:5" s="56" customFormat="1" x14ac:dyDescent="0.3">
      <c r="A13" s="20" t="s">
        <v>196</v>
      </c>
      <c r="B13" s="48">
        <f>+B14+B16</f>
        <v>3647000000</v>
      </c>
      <c r="C13" s="48">
        <f>+C14+C16+C15</f>
        <v>1435800000</v>
      </c>
      <c r="D13" s="48">
        <f>+D14+D16</f>
        <v>2777229574</v>
      </c>
      <c r="E13" s="48">
        <f>+E14+E16+E15</f>
        <v>1431991529</v>
      </c>
    </row>
    <row r="14" spans="1:5" x14ac:dyDescent="0.3">
      <c r="A14" s="21" t="s">
        <v>197</v>
      </c>
      <c r="B14" s="60">
        <v>2000000000</v>
      </c>
      <c r="C14" s="49">
        <v>1435800000</v>
      </c>
      <c r="D14" s="62">
        <v>1987317331</v>
      </c>
      <c r="E14" s="52">
        <v>1431991529</v>
      </c>
    </row>
    <row r="15" spans="1:5" x14ac:dyDescent="0.3">
      <c r="A15" s="21" t="s">
        <v>237</v>
      </c>
      <c r="B15" s="60"/>
      <c r="C15" s="49"/>
      <c r="D15" s="62">
        <v>264400394</v>
      </c>
      <c r="E15" s="52"/>
    </row>
    <row r="16" spans="1:5" x14ac:dyDescent="0.3">
      <c r="A16" s="21" t="s">
        <v>198</v>
      </c>
      <c r="B16" s="60">
        <v>1647000000</v>
      </c>
      <c r="C16" s="49"/>
      <c r="D16" s="62">
        <v>789912243</v>
      </c>
      <c r="E16" s="52"/>
    </row>
    <row r="17" spans="1:5" s="56" customFormat="1" x14ac:dyDescent="0.3">
      <c r="A17" s="1" t="s">
        <v>378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36" t="s">
        <v>217</v>
      </c>
      <c r="B26" s="136"/>
      <c r="C26" s="137"/>
      <c r="D26" s="137"/>
      <c r="E26" s="135"/>
    </row>
    <row r="27" spans="1:5" s="84" customFormat="1" ht="26.25" customHeight="1" x14ac:dyDescent="0.3">
      <c r="A27" s="153" t="s">
        <v>366</v>
      </c>
      <c r="B27" s="153"/>
      <c r="C27" s="153"/>
      <c r="D27" s="137"/>
      <c r="E27" s="138"/>
    </row>
    <row r="28" spans="1:5" s="84" customFormat="1" x14ac:dyDescent="0.3">
      <c r="A28" s="76" t="s">
        <v>364</v>
      </c>
      <c r="B28" s="76"/>
      <c r="C28" s="77"/>
      <c r="D28" s="77"/>
      <c r="E28" s="77" t="s">
        <v>363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370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230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310</v>
      </c>
      <c r="B37" s="63"/>
      <c r="C37" s="63"/>
      <c r="D37" s="63"/>
      <c r="E37" s="63"/>
    </row>
    <row r="38" spans="1:5" x14ac:dyDescent="0.3">
      <c r="A38" s="93" t="s">
        <v>311</v>
      </c>
      <c r="E38" s="63" t="s">
        <v>308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2017-09-04T06:48:19Z</cp:lastPrinted>
  <dcterms:created xsi:type="dcterms:W3CDTF">2015-02-03T12:04:18Z</dcterms:created>
  <dcterms:modified xsi:type="dcterms:W3CDTF">2017-10-10T08:06:10Z</dcterms:modified>
</cp:coreProperties>
</file>