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120" windowWidth="24240" windowHeight="12585" activeTab="2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10" i="1"/>
  <c r="D10"/>
  <c r="C16"/>
  <c r="C15" s="1"/>
  <c r="D16"/>
  <c r="D15" s="1"/>
  <c r="C33"/>
  <c r="C22" s="1"/>
  <c r="D33"/>
  <c r="C44"/>
  <c r="D44"/>
  <c r="C54"/>
  <c r="C53" s="1"/>
  <c r="D54"/>
  <c r="D53" s="1"/>
  <c r="C60"/>
  <c r="D60"/>
  <c r="C62"/>
  <c r="D62"/>
  <c r="C68"/>
  <c r="C67" s="1"/>
  <c r="D68"/>
  <c r="D67" s="1"/>
  <c r="C71"/>
  <c r="D71"/>
  <c r="C52" l="1"/>
  <c r="D52"/>
  <c r="D22"/>
  <c r="C9"/>
  <c r="C8" s="1"/>
  <c r="C7" s="1"/>
  <c r="C6" s="1"/>
  <c r="D9"/>
  <c r="D8" s="1"/>
  <c r="D7" s="1"/>
  <c r="D6" s="1"/>
  <c r="D77" s="1"/>
  <c r="C10" i="3"/>
  <c r="C9"/>
  <c r="P8"/>
  <c r="N8"/>
  <c r="M8"/>
  <c r="L8"/>
  <c r="J8"/>
  <c r="I8"/>
  <c r="H8"/>
  <c r="F8"/>
  <c r="E8"/>
  <c r="D8"/>
  <c r="C8" s="1"/>
  <c r="B8"/>
  <c r="P7"/>
  <c r="P11" s="1"/>
  <c r="O7"/>
  <c r="O8" s="1"/>
  <c r="N7"/>
  <c r="N11" s="1"/>
  <c r="M7"/>
  <c r="M11" s="1"/>
  <c r="L7"/>
  <c r="L11" s="1"/>
  <c r="K7"/>
  <c r="K8" s="1"/>
  <c r="J7"/>
  <c r="J11" s="1"/>
  <c r="I7"/>
  <c r="I11" s="1"/>
  <c r="H7"/>
  <c r="H11" s="1"/>
  <c r="G7"/>
  <c r="G8" s="1"/>
  <c r="F7"/>
  <c r="F11" s="1"/>
  <c r="E7"/>
  <c r="E11" s="1"/>
  <c r="D7"/>
  <c r="D11" s="1"/>
  <c r="B7"/>
  <c r="B11" s="1"/>
  <c r="C6"/>
  <c r="C5"/>
  <c r="C4"/>
  <c r="D61" i="2"/>
  <c r="D60"/>
  <c r="D59"/>
  <c r="Q58"/>
  <c r="D58"/>
  <c r="D57"/>
  <c r="D56"/>
  <c r="D55"/>
  <c r="D54"/>
  <c r="D53"/>
  <c r="D52"/>
  <c r="D51"/>
  <c r="D50"/>
  <c r="D49"/>
  <c r="D48"/>
  <c r="D47"/>
  <c r="Q46"/>
  <c r="D46"/>
  <c r="D45"/>
  <c r="D44"/>
  <c r="D43"/>
  <c r="Q42"/>
  <c r="E42"/>
  <c r="D42" s="1"/>
  <c r="Q41"/>
  <c r="D41"/>
  <c r="D40"/>
  <c r="D39"/>
  <c r="D38"/>
  <c r="D37"/>
  <c r="Q36"/>
  <c r="E36"/>
  <c r="D36"/>
  <c r="D35"/>
  <c r="D34"/>
  <c r="D33"/>
  <c r="Q32"/>
  <c r="D32" s="1"/>
  <c r="Q31"/>
  <c r="D31"/>
  <c r="Q30"/>
  <c r="D30"/>
  <c r="Q29"/>
  <c r="D29"/>
  <c r="Q28"/>
  <c r="D28" s="1"/>
  <c r="D27"/>
  <c r="D26"/>
  <c r="D25"/>
  <c r="Q24"/>
  <c r="D24"/>
  <c r="D23"/>
  <c r="D22"/>
  <c r="D21"/>
  <c r="D20"/>
  <c r="D19"/>
  <c r="D18"/>
  <c r="D17"/>
  <c r="Q16"/>
  <c r="J16"/>
  <c r="J4" s="1"/>
  <c r="E16"/>
  <c r="D16" s="1"/>
  <c r="Q15"/>
  <c r="E15"/>
  <c r="D15" s="1"/>
  <c r="D14"/>
  <c r="D13"/>
  <c r="Q12"/>
  <c r="D12"/>
  <c r="D11"/>
  <c r="D10"/>
  <c r="D9"/>
  <c r="D8"/>
  <c r="D7"/>
  <c r="A7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D6"/>
  <c r="A6"/>
  <c r="D5"/>
  <c r="P4"/>
  <c r="O4"/>
  <c r="N4"/>
  <c r="M4"/>
  <c r="L4"/>
  <c r="K4"/>
  <c r="I4"/>
  <c r="H4"/>
  <c r="G4"/>
  <c r="F4"/>
  <c r="C4"/>
  <c r="C7" i="3" l="1"/>
  <c r="C11" s="1"/>
  <c r="G11"/>
  <c r="K11"/>
  <c r="O11"/>
  <c r="D4" i="2"/>
  <c r="E4"/>
  <c r="Q4"/>
</calcChain>
</file>

<file path=xl/sharedStrings.xml><?xml version="1.0" encoding="utf-8"?>
<sst xmlns="http://schemas.openxmlformats.org/spreadsheetml/2006/main" count="183" uniqueCount="164">
  <si>
    <t>Үзүүлэлт</t>
  </si>
  <si>
    <t>Төлөвлөгөө /өссөн дүнгээр/</t>
  </si>
  <si>
    <t>Гүйцэтгэл /өссөн дүнгээр/</t>
  </si>
  <si>
    <t>Автобааз</t>
  </si>
  <si>
    <t>Холбоо</t>
  </si>
  <si>
    <t>Архангай</t>
  </si>
  <si>
    <t>Баян-Өлгий</t>
  </si>
  <si>
    <t>Баянхонгор</t>
  </si>
  <si>
    <t>Булган</t>
  </si>
  <si>
    <t>Говь-Алтай</t>
  </si>
  <si>
    <t>Дорноговь</t>
  </si>
  <si>
    <t>Замын-Үүд</t>
  </si>
  <si>
    <t>Дорнод</t>
  </si>
  <si>
    <t>Дундговь</t>
  </si>
  <si>
    <t>Завхан</t>
  </si>
  <si>
    <t>Өвөрхангай</t>
  </si>
  <si>
    <t>Хархорин</t>
  </si>
  <si>
    <t>Өмнөговь</t>
  </si>
  <si>
    <t>Сүхбаатар</t>
  </si>
  <si>
    <t>Сэлэнгэ</t>
  </si>
  <si>
    <t>Мандал</t>
  </si>
  <si>
    <t>Сайхан</t>
  </si>
  <si>
    <t>Төв</t>
  </si>
  <si>
    <t>Увс</t>
  </si>
  <si>
    <t>Ховд</t>
  </si>
  <si>
    <t>Хөвсгөл</t>
  </si>
  <si>
    <t>Хэнтий</t>
  </si>
  <si>
    <t>Дархан-Уул</t>
  </si>
  <si>
    <t>Орхон</t>
  </si>
  <si>
    <t>Говьсүмбэр</t>
  </si>
  <si>
    <t>Мөнгөн хөрөнгийн 2015 оны 01 -р сарын 01-ний үлдэгдэл</t>
  </si>
  <si>
    <t xml:space="preserve">     I.  НИЙТ ЗАРЛАГА ба ЦЭВЭР ЗЭЭЛИЙН ДЇН</t>
  </si>
  <si>
    <t xml:space="preserve">             II.  НИЙТ ЗАРЛАГЫН ДЇН</t>
  </si>
  <si>
    <t xml:space="preserve">                IV. УРСГАЛ ЗАРДЛЫН ДЇН</t>
  </si>
  <si>
    <t xml:space="preserve">                   Бараа, їйлчилгээний зардал</t>
  </si>
  <si>
    <t xml:space="preserve">                      Цалин, хєлс болон нэмэгдэл урамшил</t>
  </si>
  <si>
    <t xml:space="preserve">                         Їндсэн цалин</t>
  </si>
  <si>
    <t xml:space="preserve">                         Нэмэгдэл</t>
  </si>
  <si>
    <t xml:space="preserve">                         Гэрээт ажлын цалин</t>
  </si>
  <si>
    <t xml:space="preserve">                         Унаа хоолны Хєнгєлєлт</t>
  </si>
  <si>
    <t xml:space="preserve">                      Ажил олгогчоос нийгмийн даатгалд тєлєх шимтгэл</t>
  </si>
  <si>
    <t xml:space="preserve">                         Тэтгэвэp, тэтгэмжийн даатгалын шимтгэл</t>
  </si>
  <si>
    <t xml:space="preserve">                            Тэтгэврийн даатгал</t>
  </si>
  <si>
    <t xml:space="preserve">                            Тэтгэмжийн даатгал</t>
  </si>
  <si>
    <t xml:space="preserve">                            ЇОМШ євчний даатгал</t>
  </si>
  <si>
    <t xml:space="preserve">                            Ажилгїйдлийн даатгал</t>
  </si>
  <si>
    <t xml:space="preserve">                            Эрїїл мэндийн даатгал</t>
  </si>
  <si>
    <t xml:space="preserve">                      Бараа, їйлчилгээний бусад зардал</t>
  </si>
  <si>
    <t xml:space="preserve">                         Бичиг хэрэг</t>
  </si>
  <si>
    <t xml:space="preserve">                         Гэрэл, цахилгаан</t>
  </si>
  <si>
    <t xml:space="preserve">                         Тїлш, халаалт</t>
  </si>
  <si>
    <t xml:space="preserve">                         Тээвэр, шатахуун</t>
  </si>
  <si>
    <t xml:space="preserve">                         Шуудан, холбоо, интернэтийн тєлбєр</t>
  </si>
  <si>
    <t xml:space="preserve">                         Цэвэр, бохир ус</t>
  </si>
  <si>
    <t xml:space="preserve">                         Дотоод албан томилолт</t>
  </si>
  <si>
    <t xml:space="preserve">                         Гадаад албан томилолт</t>
  </si>
  <si>
    <t xml:space="preserve">                         Ном, хэвлэл</t>
  </si>
  <si>
    <t xml:space="preserve">                         Хичээл, їйлдвэрлэлийн дадлага хийх</t>
  </si>
  <si>
    <t xml:space="preserve">                         Эд хогшил худалдан авах</t>
  </si>
  <si>
    <t xml:space="preserve">                            Багаж, техник, хэрэгсэл</t>
  </si>
  <si>
    <t xml:space="preserve">                            Тавилга</t>
  </si>
  <si>
    <t xml:space="preserve">                            Хєдєлмєр хамгааллын хэрэглэл</t>
  </si>
  <si>
    <t xml:space="preserve">                            Бага їнэтэй, тїргэн элэгдэх, ахуйн эд зїйлс</t>
  </si>
  <si>
    <t xml:space="preserve">                         Нормын хувцас, зєєлєн эдлэл</t>
  </si>
  <si>
    <t xml:space="preserve">                         Хоол, хїнс</t>
  </si>
  <si>
    <t xml:space="preserve">                         Эм, бэлдмэл, эмнэлгийн хэрэгсэл</t>
  </si>
  <si>
    <t xml:space="preserve">                         Урсгал засвар</t>
  </si>
  <si>
    <t xml:space="preserve">                         Зочин тєлєєлєгч хїлээн авах</t>
  </si>
  <si>
    <t xml:space="preserve">                         Байрны тїрээс</t>
  </si>
  <si>
    <t xml:space="preserve">                         Бусдаар гїйцэтгїїлсэн ажил, їйлчилгээний хєлс, тєлбєр хураамж</t>
  </si>
  <si>
    <t xml:space="preserve">                            Мэдээлэл, технологийн їйлчилгээ</t>
  </si>
  <si>
    <t xml:space="preserve">                            Бусдаар гїйцэтгїїлсэн ажил, їйлчилгээний тєлбєр, хураамж</t>
  </si>
  <si>
    <t xml:space="preserve">                            Аудит, баталгаажуулалт, зэрэглэл тогтоох</t>
  </si>
  <si>
    <t xml:space="preserve">                            Даатгалын їйлчилгээ</t>
  </si>
  <si>
    <t xml:space="preserve">                            Тээврийн хэрэгслийн оношилгоо</t>
  </si>
  <si>
    <t xml:space="preserve">                         Улсын мэдээллийн маягт хэвлэх, бэлтгэх</t>
  </si>
  <si>
    <t xml:space="preserve">                            Бараа їйлчилгээний бусад зардал</t>
  </si>
  <si>
    <t xml:space="preserve">                   Татаас ба уpсгал шилжїїлэг</t>
  </si>
  <si>
    <t xml:space="preserve">                      Єрх гэрт олгох шилжїїлэг</t>
  </si>
  <si>
    <t xml:space="preserve">                         Ажил олгогчоос олгох тэтгэмж, нэг удаагийн урамшуулал, дэмжлэг</t>
  </si>
  <si>
    <t xml:space="preserve">                            Тэтгэвэрт гарахад олгох нэг удаагийн мєнгєн тэтгэмж</t>
  </si>
  <si>
    <t xml:space="preserve">                            Нэг удаагийн тэтгэмж, шагнал, урамшуулал</t>
  </si>
  <si>
    <t xml:space="preserve">                            Бїтцийн єєрчлєлтєєр чєлєєлєгдсєн албан хаагчид олгох тэтгэмж</t>
  </si>
  <si>
    <t xml:space="preserve">                            Хєдєє орон нутагт тогтвор суурьшилтай ажилласан албан хаагчдад тєрєєс їзїїлэх дэмжлэг</t>
  </si>
  <si>
    <t xml:space="preserve">                            Ажил олгогчоос олгох тэтгэмж, урамшуулал</t>
  </si>
  <si>
    <t xml:space="preserve">                      Хїн амын тодорхой бїлэгт їзїїлэх дэмжлэг</t>
  </si>
  <si>
    <t xml:space="preserve">                         Тєрєєс иргэдэд олгох тэтгэмж, урамшуулал</t>
  </si>
  <si>
    <t xml:space="preserve">                      Тєлбєр, хураамж</t>
  </si>
  <si>
    <t xml:space="preserve">                         Газрын тєлбєр</t>
  </si>
  <si>
    <t xml:space="preserve">                         Тээврийн хэрэгслийн татвар</t>
  </si>
  <si>
    <t xml:space="preserve">                      Гадаад шилжїїлэг</t>
  </si>
  <si>
    <t xml:space="preserve">                         Засгийн газрын гадаад шилжїїлэг</t>
  </si>
  <si>
    <t xml:space="preserve">                ХЄРЄНГИЙН ЗАРДАЛ</t>
  </si>
  <si>
    <t xml:space="preserve">                   1. Дотоод хєрєнгє оруулалт</t>
  </si>
  <si>
    <t xml:space="preserve">                         Барилга байгууламж : ХО</t>
  </si>
  <si>
    <t xml:space="preserve">                         Тоног тєхєєрємж : ТТ</t>
  </si>
  <si>
    <t xml:space="preserve">                ЗАPДЛЫГ САНХЇЇЖЇЇЛЭХ ЭХ ЇЇСВЭР :</t>
  </si>
  <si>
    <t xml:space="preserve">                   Эpїїл мэндийн даатгалаас санхїїжих</t>
  </si>
  <si>
    <t xml:space="preserve">                   Їндсэн їйл ажиллагааны орлогоос санхїїжих</t>
  </si>
  <si>
    <t xml:space="preserve">                   Туслах їйл ажиллагааны орлогоос санхїїжих</t>
  </si>
  <si>
    <t xml:space="preserve">                   Тєсвєєс санхїїжих</t>
  </si>
  <si>
    <t>Мөнгөн хөрөнгийн 2015 оны 01 -р сарын 31-ний үлдэгдэл</t>
  </si>
  <si>
    <t>Байгууллагаас авах авлагын эцсийн үлдэгдэл</t>
  </si>
  <si>
    <t>Байгууллагад төлөх өглөгийн эцсийн үлдэгдэл</t>
  </si>
  <si>
    <t>ЦЕГ-ЫН ТӨВЛӨРСӨН ТӨСВИЙН ГҮЙЦЭТГЭЛИЙН 2015 ОНЫ ЭХНИЙ 01 САРЫН НЭГТГЭСЭН МЭДЭЭ</t>
  </si>
  <si>
    <t>Нэр данс зөрүүтэй орлого</t>
  </si>
  <si>
    <t>ЦАГДААГИЙН ЕРӨНХИЙ ГАЗРЫН 2015 ОНЫ 01 САРЫН ТӨСВИЙН ГҮЙЦЭТГЭЛИЙН ӨР, АВЛАГЫН НЭГТГЭСЭН МЭДЭЭ</t>
  </si>
  <si>
    <t>ЇЗЇЇЛЭЛТ</t>
  </si>
  <si>
    <t>НИЙТ АВЛАГА</t>
  </si>
  <si>
    <t>НИЙТ ЄГЛЄГ</t>
  </si>
  <si>
    <t>Цалин</t>
  </si>
  <si>
    <t>НДШ</t>
  </si>
  <si>
    <t>Гэрэл цахилгаан</t>
  </si>
  <si>
    <t>Тїлш, халаалт</t>
  </si>
  <si>
    <t>Тээвэр, шатахуун</t>
  </si>
  <si>
    <t>Шуудан холбоо</t>
  </si>
  <si>
    <t>Цэвэр, бохир ус</t>
  </si>
  <si>
    <t>Дотоод томилолт</t>
  </si>
  <si>
    <t>Хоол</t>
  </si>
  <si>
    <t>Эм</t>
  </si>
  <si>
    <t>Урсгал засвар</t>
  </si>
  <si>
    <t>Байрны тїрээс</t>
  </si>
  <si>
    <t>Бусад зардал</t>
  </si>
  <si>
    <t> НИЙТ ДЇН</t>
  </si>
  <si>
    <t>Гэрээт алба</t>
  </si>
  <si>
    <t>Хамгаалалт газар</t>
  </si>
  <si>
    <t>ЦАГДААГИЙН ЕРӨНХИЙ ГАЗАР</t>
  </si>
  <si>
    <t>   Тухайн сарын эхний їлдэгдэл</t>
  </si>
  <si>
    <t>      Хасах: Тухайн сард тєлєгдсєн єглєгїїд</t>
  </si>
  <si>
    <t>      Нэмэх: Тухайн сард шинээр їїссэн єглєгїїд</t>
  </si>
  <si>
    <t>   Нийт дїн   /а+б+в=д+е+ё/</t>
  </si>
  <si>
    <t>      Їїнээс: 31-60 єдєр</t>
  </si>
  <si>
    <t>                  61-120 єдєр</t>
  </si>
  <si>
    <t>                  121 хоногоос дээш</t>
  </si>
  <si>
    <t>   НИЙТ ДЇН</t>
  </si>
  <si>
    <t>Баянзүрх дүүргийн цагдаагийн нэгдүгээр хэлтэс</t>
  </si>
  <si>
    <t>Баянзүрх дүүргийн цагдаагийн хоёрдугаар хэлтэс</t>
  </si>
  <si>
    <t>Баянзүрх дүүргийн цагдаагийн гуравдугаар хэлтэс</t>
  </si>
  <si>
    <t>Сүхбаатар дүүргийн цагдаагийн нэгдүгээр хэлтэс</t>
  </si>
  <si>
    <t>Сүхбаатар дүүргийн цагдаагийн хоёрдугаар хэлтэс</t>
  </si>
  <si>
    <t>Сонгинохайрхан дүүргийн цагдаагийн нэгдүгээр хэлтэс</t>
  </si>
  <si>
    <t>Сонгинохайрхан дүүргийн цагдаагийн хоёрдугаар хэлтэс</t>
  </si>
  <si>
    <t>Сонгинохайрхан дүүргийн цагдаагийн гуравдугаар хэлтэс</t>
  </si>
  <si>
    <t>Баянгол дүүргийн цагдаагийн нэгдүгээр хэлтэс</t>
  </si>
  <si>
    <t>Баянгол дүүргийн цагдаагийн хоёрдугаар хэлтэс</t>
  </si>
  <si>
    <t>Хан-Уул дүүргийн цагдаагийн нэгдүгээр хэлтэс</t>
  </si>
  <si>
    <t>Хан-Уул дүүргийн цагдаагийн хоёрдугаар хэлтэс</t>
  </si>
  <si>
    <t>Чингэлтэй дүүргийн цагдаагийн нэгдүгээр хэлтэс</t>
  </si>
  <si>
    <t>Чингэлтэй дүүргийн цагдаагийн хоёрдугаар хэлтэс</t>
  </si>
  <si>
    <t>Замын цагдаагийн газар</t>
  </si>
  <si>
    <t>Улаанбаатар хотын цагдаагийн газар</t>
  </si>
  <si>
    <t>Багахангай дүүргийн цагдаагийн тасаг</t>
  </si>
  <si>
    <t>Багануур дүүргийн цагдаагийн хэлтэс</t>
  </si>
  <si>
    <t>Налайх дүүргийн цагдаагийн хэлтэс</t>
  </si>
  <si>
    <t>Техник засварын төсөв</t>
  </si>
  <si>
    <t>Хамгаалалтын хоёрдугаар газар</t>
  </si>
  <si>
    <t>Хамгааалалтын гуравдугаар газар</t>
  </si>
  <si>
    <t>Төмөр замын цагдаагийн хэлтэс</t>
  </si>
  <si>
    <t>Дэмжлэг үзүүлэх газар</t>
  </si>
  <si>
    <t>Санхүү хангамжийн газар</t>
  </si>
  <si>
    <t>Сүүж-Уул сэргээн засах сувилал</t>
  </si>
  <si>
    <t>Хамтын ажиллагааны газар</t>
  </si>
  <si>
    <t>Дадлага сургалтын төв</t>
  </si>
  <si>
    <t>САНХҮҮ ХАНГАМЖИЙН ГАЗАР.</t>
  </si>
</sst>
</file>

<file path=xl/styles.xml><?xml version="1.0" encoding="utf-8"?>
<styleSheet xmlns="http://schemas.openxmlformats.org/spreadsheetml/2006/main">
  <numFmts count="1">
    <numFmt numFmtId="164" formatCode="_(* #,##0.00_);_(* \(#,##0.00\);_(* &quot;-&quot;??_);_(@_)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name val="Arial Mon"/>
      <family val="2"/>
    </font>
    <font>
      <sz val="8"/>
      <name val="Arial Mon"/>
      <family val="2"/>
    </font>
    <font>
      <b/>
      <sz val="10"/>
      <name val="Arial"/>
      <family val="2"/>
    </font>
    <font>
      <sz val="8"/>
      <color theme="1"/>
      <name val="Arial Mon"/>
      <family val="2"/>
    </font>
    <font>
      <b/>
      <sz val="8"/>
      <name val="Arial Mon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4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164" fontId="2" fillId="2" borderId="1" xfId="1" quotePrefix="1" applyFont="1" applyFill="1" applyBorder="1" applyAlignment="1">
      <alignment horizontal="center" vertical="center" wrapText="1"/>
    </xf>
    <xf numFmtId="164" fontId="3" fillId="0" borderId="1" xfId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164" fontId="5" fillId="3" borderId="1" xfId="1" applyFont="1" applyFill="1" applyBorder="1" applyAlignment="1"/>
    <xf numFmtId="164" fontId="4" fillId="0" borderId="1" xfId="1" applyFont="1" applyBorder="1"/>
    <xf numFmtId="0" fontId="6" fillId="0" borderId="0" xfId="0" applyFont="1"/>
    <xf numFmtId="0" fontId="5" fillId="0" borderId="1" xfId="0" applyFont="1" applyBorder="1" applyAlignment="1"/>
    <xf numFmtId="0" fontId="5" fillId="0" borderId="1" xfId="0" applyFont="1" applyBorder="1"/>
    <xf numFmtId="164" fontId="5" fillId="3" borderId="1" xfId="1" applyFont="1" applyFill="1" applyBorder="1" applyAlignment="1">
      <alignment horizontal="right"/>
    </xf>
    <xf numFmtId="0" fontId="2" fillId="0" borderId="1" xfId="0" applyFont="1" applyBorder="1"/>
    <xf numFmtId="164" fontId="2" fillId="3" borderId="1" xfId="1" applyFont="1" applyFill="1" applyBorder="1" applyAlignment="1">
      <alignment horizontal="right"/>
    </xf>
    <xf numFmtId="164" fontId="3" fillId="0" borderId="1" xfId="1" applyFont="1" applyBorder="1"/>
    <xf numFmtId="0" fontId="7" fillId="0" borderId="0" xfId="0" applyFont="1"/>
    <xf numFmtId="164" fontId="7" fillId="0" borderId="0" xfId="1" applyFont="1"/>
    <xf numFmtId="164" fontId="9" fillId="0" borderId="2" xfId="1" applyFont="1" applyFill="1" applyBorder="1" applyAlignment="1" applyProtection="1">
      <alignment horizontal="center" vertical="center" wrapText="1"/>
    </xf>
    <xf numFmtId="0" fontId="2" fillId="0" borderId="0" xfId="0" applyFont="1"/>
    <xf numFmtId="0" fontId="10" fillId="0" borderId="0" xfId="0" applyFont="1" applyAlignment="1"/>
    <xf numFmtId="0" fontId="2" fillId="0" borderId="0" xfId="0" applyFont="1" applyFill="1"/>
    <xf numFmtId="0" fontId="10" fillId="0" borderId="0" xfId="0" applyFont="1" applyAlignment="1">
      <alignment horizontal="left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2" fillId="3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left" vertical="center" wrapText="1"/>
    </xf>
    <xf numFmtId="164" fontId="5" fillId="0" borderId="1" xfId="1" applyFont="1" applyFill="1" applyBorder="1" applyAlignment="1" applyProtection="1">
      <alignment horizontal="center" vertical="center" wrapText="1"/>
    </xf>
    <xf numFmtId="3" fontId="9" fillId="0" borderId="1" xfId="0" applyNumberFormat="1" applyFont="1" applyFill="1" applyBorder="1" applyAlignment="1">
      <alignment horizontal="left" vertical="center" wrapText="1"/>
    </xf>
    <xf numFmtId="164" fontId="2" fillId="0" borderId="1" xfId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/>
    <xf numFmtId="164" fontId="2" fillId="0" borderId="1" xfId="1" applyFont="1" applyBorder="1"/>
    <xf numFmtId="164" fontId="2" fillId="0" borderId="1" xfId="1" applyFont="1" applyBorder="1" applyAlignment="1"/>
    <xf numFmtId="0" fontId="11" fillId="0" borderId="0" xfId="0" applyFont="1"/>
    <xf numFmtId="0" fontId="9" fillId="0" borderId="2" xfId="0" applyNumberFormat="1" applyFont="1" applyFill="1" applyBorder="1" applyAlignment="1" applyProtection="1">
      <alignment horizontal="center" vertical="top" wrapText="1"/>
    </xf>
    <xf numFmtId="0" fontId="9" fillId="0" borderId="2" xfId="0" applyNumberFormat="1" applyFont="1" applyFill="1" applyBorder="1" applyAlignment="1" applyProtection="1">
      <alignment horizontal="center" vertical="center" wrapText="1"/>
    </xf>
    <xf numFmtId="4" fontId="9" fillId="0" borderId="2" xfId="0" applyNumberFormat="1" applyFont="1" applyFill="1" applyBorder="1" applyAlignment="1" applyProtection="1">
      <alignment horizontal="center" vertical="center" wrapText="1"/>
    </xf>
    <xf numFmtId="0" fontId="9" fillId="0" borderId="0" xfId="0" applyFont="1"/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84"/>
  <sheetViews>
    <sheetView topLeftCell="A70" workbookViewId="0">
      <selection activeCell="C14" sqref="C14"/>
    </sheetView>
  </sheetViews>
  <sheetFormatPr defaultRowHeight="14.25"/>
  <cols>
    <col min="1" max="1" width="66" style="16" customWidth="1"/>
    <col min="2" max="2" width="22.42578125" style="17" hidden="1" customWidth="1"/>
    <col min="3" max="3" width="22.7109375" style="17" customWidth="1"/>
    <col min="4" max="4" width="22" style="16" customWidth="1"/>
    <col min="5" max="16384" width="9.140625" style="16"/>
  </cols>
  <sheetData>
    <row r="1" spans="1:4">
      <c r="A1" s="38" t="s">
        <v>104</v>
      </c>
      <c r="B1" s="38"/>
      <c r="C1" s="38"/>
      <c r="D1" s="38"/>
    </row>
    <row r="4" spans="1:4" s="5" customFormat="1" ht="27" customHeight="1">
      <c r="A4" s="1" t="s">
        <v>0</v>
      </c>
      <c r="B4" s="2" t="s">
        <v>1</v>
      </c>
      <c r="C4" s="3" t="s">
        <v>1</v>
      </c>
      <c r="D4" s="4" t="s">
        <v>2</v>
      </c>
    </row>
    <row r="5" spans="1:4" s="5" customFormat="1" ht="15.75" customHeight="1">
      <c r="A5" s="1" t="s">
        <v>30</v>
      </c>
      <c r="B5" s="2"/>
      <c r="C5" s="3"/>
      <c r="D5" s="4"/>
    </row>
    <row r="6" spans="1:4" s="9" customFormat="1" ht="18" customHeight="1">
      <c r="A6" s="6" t="s">
        <v>31</v>
      </c>
      <c r="B6" s="7">
        <v>11388516000</v>
      </c>
      <c r="C6" s="7">
        <f>+C7</f>
        <v>11388516000</v>
      </c>
      <c r="D6" s="7">
        <f>+D7</f>
        <v>8541443071.0900002</v>
      </c>
    </row>
    <row r="7" spans="1:4" s="9" customFormat="1" ht="15">
      <c r="A7" s="10" t="s">
        <v>32</v>
      </c>
      <c r="B7" s="7">
        <v>11388516000</v>
      </c>
      <c r="C7" s="7">
        <f>+C8+C67</f>
        <v>11388516000</v>
      </c>
      <c r="D7" s="7">
        <f>+D8+D67</f>
        <v>8541443071.0900002</v>
      </c>
    </row>
    <row r="8" spans="1:4" s="9" customFormat="1" ht="15">
      <c r="A8" s="10" t="s">
        <v>33</v>
      </c>
      <c r="B8" s="7">
        <v>11288516000</v>
      </c>
      <c r="C8" s="7">
        <f>+C9+C52</f>
        <v>11288516000</v>
      </c>
      <c r="D8" s="7">
        <f>+D9+D52</f>
        <v>8541443071.0900002</v>
      </c>
    </row>
    <row r="9" spans="1:4" s="9" customFormat="1" ht="15">
      <c r="A9" s="10" t="s">
        <v>34</v>
      </c>
      <c r="B9" s="7">
        <v>10807651800</v>
      </c>
      <c r="C9" s="7">
        <f>+C10+C15+C22</f>
        <v>10807651800</v>
      </c>
      <c r="D9" s="7">
        <f>+D10+D15+D22</f>
        <v>8540371371.0900002</v>
      </c>
    </row>
    <row r="10" spans="1:4" s="9" customFormat="1" ht="15">
      <c r="A10" s="11" t="s">
        <v>35</v>
      </c>
      <c r="B10" s="12">
        <v>8418740800</v>
      </c>
      <c r="C10" s="12">
        <f>+C11+C12+C13+C14</f>
        <v>8418740800</v>
      </c>
      <c r="D10" s="12">
        <f>+D11+D12+D13+D14</f>
        <v>7752563843.0900002</v>
      </c>
    </row>
    <row r="11" spans="1:4">
      <c r="A11" s="13" t="s">
        <v>36</v>
      </c>
      <c r="B11" s="14">
        <v>6396694900</v>
      </c>
      <c r="C11" s="14">
        <v>6396694900</v>
      </c>
      <c r="D11" s="15">
        <v>7228122395.0900002</v>
      </c>
    </row>
    <row r="12" spans="1:4">
      <c r="A12" s="13" t="s">
        <v>37</v>
      </c>
      <c r="B12" s="14">
        <v>1495756900</v>
      </c>
      <c r="C12" s="14">
        <v>1495756900</v>
      </c>
      <c r="D12" s="15">
        <v>473958634</v>
      </c>
    </row>
    <row r="13" spans="1:4">
      <c r="A13" s="13" t="s">
        <v>38</v>
      </c>
      <c r="B13" s="14">
        <v>516327100</v>
      </c>
      <c r="C13" s="14">
        <v>516327100</v>
      </c>
      <c r="D13" s="15">
        <v>50482814</v>
      </c>
    </row>
    <row r="14" spans="1:4">
      <c r="A14" s="13" t="s">
        <v>39</v>
      </c>
      <c r="B14" s="14">
        <v>9961900</v>
      </c>
      <c r="C14" s="14">
        <v>9961900</v>
      </c>
      <c r="D14" s="15"/>
    </row>
    <row r="15" spans="1:4" s="9" customFormat="1" ht="15">
      <c r="A15" s="11" t="s">
        <v>40</v>
      </c>
      <c r="B15" s="12">
        <v>244389600</v>
      </c>
      <c r="C15" s="12">
        <f>+C16+C21</f>
        <v>244389600</v>
      </c>
      <c r="D15" s="12">
        <f>+D16+D21</f>
        <v>98245549</v>
      </c>
    </row>
    <row r="16" spans="1:4" s="9" customFormat="1" ht="15">
      <c r="A16" s="11" t="s">
        <v>41</v>
      </c>
      <c r="B16" s="12">
        <v>22864800</v>
      </c>
      <c r="C16" s="12">
        <f>+C17+C18+C19+C20</f>
        <v>22864800</v>
      </c>
      <c r="D16" s="12">
        <f>+D17+D18+D19+D20</f>
        <v>0</v>
      </c>
    </row>
    <row r="17" spans="1:4">
      <c r="A17" s="13" t="s">
        <v>42</v>
      </c>
      <c r="B17" s="14">
        <v>17785700</v>
      </c>
      <c r="C17" s="14">
        <v>17785700</v>
      </c>
      <c r="D17" s="15"/>
    </row>
    <row r="18" spans="1:4">
      <c r="A18" s="13" t="s">
        <v>43</v>
      </c>
      <c r="B18" s="14">
        <v>2031100</v>
      </c>
      <c r="C18" s="14">
        <v>2031100</v>
      </c>
      <c r="D18" s="15"/>
    </row>
    <row r="19" spans="1:4">
      <c r="A19" s="13" t="s">
        <v>44</v>
      </c>
      <c r="B19" s="14">
        <v>2540300</v>
      </c>
      <c r="C19" s="14">
        <v>2540300</v>
      </c>
      <c r="D19" s="15"/>
    </row>
    <row r="20" spans="1:4">
      <c r="A20" s="13" t="s">
        <v>45</v>
      </c>
      <c r="B20" s="14">
        <v>507700</v>
      </c>
      <c r="C20" s="14">
        <v>507700</v>
      </c>
      <c r="D20" s="15"/>
    </row>
    <row r="21" spans="1:4">
      <c r="A21" s="13" t="s">
        <v>46</v>
      </c>
      <c r="B21" s="14">
        <v>221524800</v>
      </c>
      <c r="C21" s="14">
        <v>221524800</v>
      </c>
      <c r="D21" s="15">
        <v>98245549</v>
      </c>
    </row>
    <row r="22" spans="1:4" s="9" customFormat="1" ht="15">
      <c r="A22" s="11" t="s">
        <v>47</v>
      </c>
      <c r="B22" s="12">
        <v>2144521400</v>
      </c>
      <c r="C22" s="12">
        <f>+C23+C24+C25+C26+C27+C28+C29+C30+C31+C32+C33+C38+C39+C40+C41+C42+C43+C44+C51</f>
        <v>2144521400</v>
      </c>
      <c r="D22" s="12">
        <f>+D23+D24+D25+D26+D27+D28+D29+D30+D31+D32+D33+D38+D39+D40+D41+D42+D43+D44+D51</f>
        <v>689561979</v>
      </c>
    </row>
    <row r="23" spans="1:4">
      <c r="A23" s="13" t="s">
        <v>48</v>
      </c>
      <c r="B23" s="14">
        <v>36769200</v>
      </c>
      <c r="C23" s="14">
        <v>36769200</v>
      </c>
      <c r="D23" s="15">
        <v>16257071.699999999</v>
      </c>
    </row>
    <row r="24" spans="1:4">
      <c r="A24" s="13" t="s">
        <v>49</v>
      </c>
      <c r="B24" s="14">
        <v>116115900</v>
      </c>
      <c r="C24" s="14">
        <v>116115900</v>
      </c>
      <c r="D24" s="15">
        <v>57230134.82</v>
      </c>
    </row>
    <row r="25" spans="1:4">
      <c r="A25" s="13" t="s">
        <v>50</v>
      </c>
      <c r="B25" s="14">
        <v>326965400</v>
      </c>
      <c r="C25" s="14">
        <v>326965400</v>
      </c>
      <c r="D25" s="15">
        <v>123573780.59</v>
      </c>
    </row>
    <row r="26" spans="1:4">
      <c r="A26" s="13" t="s">
        <v>51</v>
      </c>
      <c r="B26" s="14">
        <v>389741600</v>
      </c>
      <c r="C26" s="14">
        <v>389741600</v>
      </c>
      <c r="D26" s="15">
        <v>189606863</v>
      </c>
    </row>
    <row r="27" spans="1:4">
      <c r="A27" s="13" t="s">
        <v>52</v>
      </c>
      <c r="B27" s="14">
        <v>35495800</v>
      </c>
      <c r="C27" s="14">
        <v>35495800</v>
      </c>
      <c r="D27" s="15">
        <v>13045328.66</v>
      </c>
    </row>
    <row r="28" spans="1:4">
      <c r="A28" s="13" t="s">
        <v>53</v>
      </c>
      <c r="B28" s="14">
        <v>32693000</v>
      </c>
      <c r="C28" s="14">
        <v>32693000</v>
      </c>
      <c r="D28" s="15">
        <v>16633333.23</v>
      </c>
    </row>
    <row r="29" spans="1:4">
      <c r="A29" s="13" t="s">
        <v>54</v>
      </c>
      <c r="B29" s="14">
        <v>48314500</v>
      </c>
      <c r="C29" s="14">
        <v>48314500</v>
      </c>
      <c r="D29" s="15">
        <v>10227700</v>
      </c>
    </row>
    <row r="30" spans="1:4">
      <c r="A30" s="13" t="s">
        <v>55</v>
      </c>
      <c r="B30" s="14">
        <v>742700</v>
      </c>
      <c r="C30" s="14">
        <v>742700</v>
      </c>
      <c r="D30" s="15"/>
    </row>
    <row r="31" spans="1:4">
      <c r="A31" s="13" t="s">
        <v>56</v>
      </c>
      <c r="B31" s="14">
        <v>6029700</v>
      </c>
      <c r="C31" s="14">
        <v>6029700</v>
      </c>
      <c r="D31" s="15">
        <v>568800</v>
      </c>
    </row>
    <row r="32" spans="1:4">
      <c r="A32" s="13" t="s">
        <v>57</v>
      </c>
      <c r="B32" s="14">
        <v>6567600</v>
      </c>
      <c r="C32" s="14">
        <v>6567600</v>
      </c>
      <c r="D32" s="15"/>
    </row>
    <row r="33" spans="1:4" s="9" customFormat="1" ht="15">
      <c r="A33" s="11" t="s">
        <v>58</v>
      </c>
      <c r="B33" s="12">
        <v>31880400</v>
      </c>
      <c r="C33" s="12">
        <f>+C34+C35+C36+C37</f>
        <v>31880400</v>
      </c>
      <c r="D33" s="12">
        <f>+D34+D35+D36+D37</f>
        <v>776850</v>
      </c>
    </row>
    <row r="34" spans="1:4">
      <c r="A34" s="13" t="s">
        <v>59</v>
      </c>
      <c r="B34" s="14">
        <v>27121800</v>
      </c>
      <c r="C34" s="14">
        <v>27121800</v>
      </c>
      <c r="D34" s="15"/>
    </row>
    <row r="35" spans="1:4">
      <c r="A35" s="13" t="s">
        <v>60</v>
      </c>
      <c r="B35" s="14">
        <v>0</v>
      </c>
      <c r="C35" s="14">
        <v>0</v>
      </c>
      <c r="D35" s="15"/>
    </row>
    <row r="36" spans="1:4">
      <c r="A36" s="13" t="s">
        <v>61</v>
      </c>
      <c r="B36" s="14">
        <v>2056800</v>
      </c>
      <c r="C36" s="14">
        <v>2056800</v>
      </c>
      <c r="D36" s="15"/>
    </row>
    <row r="37" spans="1:4">
      <c r="A37" s="13" t="s">
        <v>62</v>
      </c>
      <c r="B37" s="14">
        <v>2701800</v>
      </c>
      <c r="C37" s="14">
        <v>2701800</v>
      </c>
      <c r="D37" s="15">
        <v>776850</v>
      </c>
    </row>
    <row r="38" spans="1:4">
      <c r="A38" s="13" t="s">
        <v>63</v>
      </c>
      <c r="B38" s="14">
        <v>396962000</v>
      </c>
      <c r="C38" s="14">
        <v>396962000</v>
      </c>
      <c r="D38" s="15">
        <v>144000</v>
      </c>
    </row>
    <row r="39" spans="1:4">
      <c r="A39" s="13" t="s">
        <v>64</v>
      </c>
      <c r="B39" s="14">
        <v>158641900</v>
      </c>
      <c r="C39" s="14">
        <v>158641900</v>
      </c>
      <c r="D39" s="15">
        <v>14116492</v>
      </c>
    </row>
    <row r="40" spans="1:4">
      <c r="A40" s="13" t="s">
        <v>65</v>
      </c>
      <c r="B40" s="14">
        <v>1710700</v>
      </c>
      <c r="C40" s="14">
        <v>1710700</v>
      </c>
      <c r="D40" s="15">
        <v>127500</v>
      </c>
    </row>
    <row r="41" spans="1:4">
      <c r="A41" s="13" t="s">
        <v>66</v>
      </c>
      <c r="B41" s="14">
        <v>45396500</v>
      </c>
      <c r="C41" s="14">
        <v>45396500</v>
      </c>
      <c r="D41" s="15">
        <v>7864900</v>
      </c>
    </row>
    <row r="42" spans="1:4">
      <c r="A42" s="13" t="s">
        <v>67</v>
      </c>
      <c r="B42" s="14">
        <v>120000</v>
      </c>
      <c r="C42" s="14">
        <v>120000</v>
      </c>
      <c r="D42" s="15"/>
    </row>
    <row r="43" spans="1:4">
      <c r="A43" s="13" t="s">
        <v>68</v>
      </c>
      <c r="B43" s="14">
        <v>6170500</v>
      </c>
      <c r="C43" s="14">
        <v>6170500</v>
      </c>
      <c r="D43" s="15">
        <v>3317100</v>
      </c>
    </row>
    <row r="44" spans="1:4" s="9" customFormat="1" ht="15">
      <c r="A44" s="11" t="s">
        <v>69</v>
      </c>
      <c r="B44" s="12">
        <v>500770400</v>
      </c>
      <c r="C44" s="12">
        <f>+C45+C46+C47+C48+C49+C50</f>
        <v>500770400</v>
      </c>
      <c r="D44" s="12">
        <f>+D45+D46+D47+D48+D49+D50</f>
        <v>236072125</v>
      </c>
    </row>
    <row r="45" spans="1:4">
      <c r="A45" s="13" t="s">
        <v>70</v>
      </c>
      <c r="B45" s="14">
        <v>5870000</v>
      </c>
      <c r="C45" s="14">
        <v>5870000</v>
      </c>
      <c r="D45" s="15"/>
    </row>
    <row r="46" spans="1:4">
      <c r="A46" s="13" t="s">
        <v>71</v>
      </c>
      <c r="B46" s="14">
        <v>490817700</v>
      </c>
      <c r="C46" s="14">
        <v>490817700</v>
      </c>
      <c r="D46" s="15">
        <v>236072125</v>
      </c>
    </row>
    <row r="47" spans="1:4">
      <c r="A47" s="13" t="s">
        <v>72</v>
      </c>
      <c r="B47" s="14">
        <v>2846700</v>
      </c>
      <c r="C47" s="14">
        <v>2846700</v>
      </c>
      <c r="D47" s="15"/>
    </row>
    <row r="48" spans="1:4">
      <c r="A48" s="13" t="s">
        <v>73</v>
      </c>
      <c r="B48" s="14">
        <v>0</v>
      </c>
      <c r="C48" s="14">
        <v>0</v>
      </c>
      <c r="D48" s="15"/>
    </row>
    <row r="49" spans="1:4">
      <c r="A49" s="13" t="s">
        <v>74</v>
      </c>
      <c r="B49" s="14">
        <v>1236000</v>
      </c>
      <c r="C49" s="14">
        <v>1236000</v>
      </c>
      <c r="D49" s="15"/>
    </row>
    <row r="50" spans="1:4">
      <c r="A50" s="13" t="s">
        <v>75</v>
      </c>
      <c r="B50" s="14">
        <v>0</v>
      </c>
      <c r="C50" s="14">
        <v>0</v>
      </c>
      <c r="D50" s="15"/>
    </row>
    <row r="51" spans="1:4">
      <c r="A51" s="13" t="s">
        <v>76</v>
      </c>
      <c r="B51" s="14">
        <v>3433600</v>
      </c>
      <c r="C51" s="14">
        <v>3433600</v>
      </c>
      <c r="D51" s="15"/>
    </row>
    <row r="52" spans="1:4">
      <c r="A52" s="11" t="s">
        <v>77</v>
      </c>
      <c r="B52" s="12">
        <v>480864200</v>
      </c>
      <c r="C52" s="12">
        <f>+C53+C60+C62</f>
        <v>480864200</v>
      </c>
      <c r="D52" s="12">
        <f>+D53+D60+D62</f>
        <v>1071700</v>
      </c>
    </row>
    <row r="53" spans="1:4">
      <c r="A53" s="11" t="s">
        <v>78</v>
      </c>
      <c r="B53" s="12">
        <v>471881900</v>
      </c>
      <c r="C53" s="12">
        <f>+C54</f>
        <v>471881900</v>
      </c>
      <c r="D53" s="12">
        <f>+D54</f>
        <v>1071700</v>
      </c>
    </row>
    <row r="54" spans="1:4">
      <c r="A54" s="11" t="s">
        <v>79</v>
      </c>
      <c r="B54" s="12">
        <v>471881900</v>
      </c>
      <c r="C54" s="12">
        <f>+C55+C56+C57+C58+C59</f>
        <v>471881900</v>
      </c>
      <c r="D54" s="12">
        <f>+D55+D56+D57+D58+D59</f>
        <v>1071700</v>
      </c>
    </row>
    <row r="55" spans="1:4">
      <c r="A55" s="13" t="s">
        <v>80</v>
      </c>
      <c r="B55" s="14">
        <v>317870000</v>
      </c>
      <c r="C55" s="14">
        <v>317870000</v>
      </c>
      <c r="D55" s="15"/>
    </row>
    <row r="56" spans="1:4">
      <c r="A56" s="13" t="s">
        <v>81</v>
      </c>
      <c r="B56" s="14">
        <v>29053700</v>
      </c>
      <c r="C56" s="14">
        <v>29053700</v>
      </c>
      <c r="D56" s="15">
        <v>1071700</v>
      </c>
    </row>
    <row r="57" spans="1:4">
      <c r="A57" s="13" t="s">
        <v>82</v>
      </c>
      <c r="B57" s="14">
        <v>763300</v>
      </c>
      <c r="C57" s="14">
        <v>763300</v>
      </c>
      <c r="D57" s="15"/>
    </row>
    <row r="58" spans="1:4">
      <c r="A58" s="13" t="s">
        <v>83</v>
      </c>
      <c r="B58" s="14">
        <v>99757600</v>
      </c>
      <c r="C58" s="14">
        <v>99757600</v>
      </c>
      <c r="D58" s="15"/>
    </row>
    <row r="59" spans="1:4">
      <c r="A59" s="13" t="s">
        <v>84</v>
      </c>
      <c r="B59" s="14">
        <v>24437300</v>
      </c>
      <c r="C59" s="14">
        <v>24437300</v>
      </c>
      <c r="D59" s="15"/>
    </row>
    <row r="60" spans="1:4" s="9" customFormat="1" ht="15">
      <c r="A60" s="11" t="s">
        <v>85</v>
      </c>
      <c r="B60" s="12">
        <v>8188300</v>
      </c>
      <c r="C60" s="12">
        <f>+C61</f>
        <v>8188300</v>
      </c>
      <c r="D60" s="12">
        <f>+D61</f>
        <v>0</v>
      </c>
    </row>
    <row r="61" spans="1:4">
      <c r="A61" s="13" t="s">
        <v>86</v>
      </c>
      <c r="B61" s="14">
        <v>8188300</v>
      </c>
      <c r="C61" s="14">
        <v>8188300</v>
      </c>
      <c r="D61" s="15"/>
    </row>
    <row r="62" spans="1:4" s="9" customFormat="1" ht="15">
      <c r="A62" s="11" t="s">
        <v>87</v>
      </c>
      <c r="B62" s="12">
        <v>794000</v>
      </c>
      <c r="C62" s="12">
        <f>+C63+C64</f>
        <v>794000</v>
      </c>
      <c r="D62" s="12">
        <f>+D63+D64</f>
        <v>0</v>
      </c>
    </row>
    <row r="63" spans="1:4">
      <c r="A63" s="13" t="s">
        <v>88</v>
      </c>
      <c r="B63" s="14">
        <v>180400</v>
      </c>
      <c r="C63" s="14">
        <v>180400</v>
      </c>
      <c r="D63" s="15"/>
    </row>
    <row r="64" spans="1:4">
      <c r="A64" s="13" t="s">
        <v>89</v>
      </c>
      <c r="B64" s="14">
        <v>613600</v>
      </c>
      <c r="C64" s="14">
        <v>613600</v>
      </c>
      <c r="D64" s="15"/>
    </row>
    <row r="65" spans="1:4" s="9" customFormat="1" ht="15">
      <c r="A65" s="11" t="s">
        <v>90</v>
      </c>
      <c r="B65" s="12">
        <v>0</v>
      </c>
      <c r="C65" s="12">
        <v>0</v>
      </c>
      <c r="D65" s="8"/>
    </row>
    <row r="66" spans="1:4">
      <c r="A66" s="13" t="s">
        <v>91</v>
      </c>
      <c r="B66" s="14">
        <v>0</v>
      </c>
      <c r="C66" s="14">
        <v>0</v>
      </c>
      <c r="D66" s="15"/>
    </row>
    <row r="67" spans="1:4" s="9" customFormat="1" ht="15">
      <c r="A67" s="11" t="s">
        <v>92</v>
      </c>
      <c r="B67" s="12">
        <v>100000000</v>
      </c>
      <c r="C67" s="12">
        <f>+C68</f>
        <v>100000000</v>
      </c>
      <c r="D67" s="12">
        <f>+D68</f>
        <v>0</v>
      </c>
    </row>
    <row r="68" spans="1:4" s="9" customFormat="1" ht="15">
      <c r="A68" s="11" t="s">
        <v>93</v>
      </c>
      <c r="B68" s="12">
        <v>100000000</v>
      </c>
      <c r="C68" s="12">
        <f>+C69+C70</f>
        <v>100000000</v>
      </c>
      <c r="D68" s="12">
        <f>+D69+D70</f>
        <v>0</v>
      </c>
    </row>
    <row r="69" spans="1:4">
      <c r="A69" s="13" t="s">
        <v>94</v>
      </c>
      <c r="B69" s="14">
        <v>100000000</v>
      </c>
      <c r="C69" s="14">
        <v>100000000</v>
      </c>
      <c r="D69" s="15"/>
    </row>
    <row r="70" spans="1:4">
      <c r="A70" s="13" t="s">
        <v>95</v>
      </c>
      <c r="B70" s="14">
        <v>0</v>
      </c>
      <c r="C70" s="14">
        <v>0</v>
      </c>
      <c r="D70" s="15"/>
    </row>
    <row r="71" spans="1:4" s="9" customFormat="1" ht="15">
      <c r="A71" s="11" t="s">
        <v>96</v>
      </c>
      <c r="B71" s="12">
        <v>11388516000</v>
      </c>
      <c r="C71" s="12">
        <f>+C72+C73+C74+C76</f>
        <v>11388516000</v>
      </c>
      <c r="D71" s="12">
        <f>+D72+D73+D74+D76+D75</f>
        <v>10815071658.280001</v>
      </c>
    </row>
    <row r="72" spans="1:4">
      <c r="A72" s="13" t="s">
        <v>97</v>
      </c>
      <c r="B72" s="14">
        <v>0</v>
      </c>
      <c r="C72" s="14">
        <v>0</v>
      </c>
      <c r="D72" s="15"/>
    </row>
    <row r="73" spans="1:4">
      <c r="A73" s="13" t="s">
        <v>98</v>
      </c>
      <c r="B73" s="14">
        <v>660773800</v>
      </c>
      <c r="C73" s="14">
        <v>660773800</v>
      </c>
      <c r="D73" s="15">
        <v>440512006.27999997</v>
      </c>
    </row>
    <row r="74" spans="1:4">
      <c r="A74" s="13" t="s">
        <v>99</v>
      </c>
      <c r="B74" s="14">
        <v>59859800</v>
      </c>
      <c r="C74" s="14">
        <v>59859800</v>
      </c>
      <c r="D74" s="15"/>
    </row>
    <row r="75" spans="1:4">
      <c r="A75" s="13" t="s">
        <v>105</v>
      </c>
      <c r="B75" s="14"/>
      <c r="C75" s="14"/>
      <c r="D75" s="15">
        <v>-5374048</v>
      </c>
    </row>
    <row r="76" spans="1:4">
      <c r="A76" s="13" t="s">
        <v>100</v>
      </c>
      <c r="B76" s="14">
        <v>10667882400</v>
      </c>
      <c r="C76" s="14">
        <v>10667882400</v>
      </c>
      <c r="D76" s="15">
        <v>10379933700</v>
      </c>
    </row>
    <row r="77" spans="1:4" s="9" customFormat="1" ht="15">
      <c r="A77" s="11" t="s">
        <v>101</v>
      </c>
      <c r="B77" s="12"/>
      <c r="C77" s="12"/>
      <c r="D77" s="12">
        <f>+D5+D71-D6</f>
        <v>2273628587.1900005</v>
      </c>
    </row>
    <row r="78" spans="1:4">
      <c r="A78" s="13" t="s">
        <v>102</v>
      </c>
      <c r="B78" s="14"/>
      <c r="C78" s="14"/>
      <c r="D78" s="15">
        <v>69602934.790000007</v>
      </c>
    </row>
    <row r="79" spans="1:4">
      <c r="A79" s="13" t="s">
        <v>103</v>
      </c>
      <c r="B79" s="14"/>
      <c r="C79" s="14"/>
      <c r="D79" s="15">
        <v>3349754335.0100002</v>
      </c>
    </row>
    <row r="84" spans="1:4" ht="24" customHeight="1">
      <c r="A84" s="39" t="s">
        <v>163</v>
      </c>
      <c r="B84" s="39"/>
      <c r="C84" s="39"/>
      <c r="D84" s="39"/>
    </row>
  </sheetData>
  <mergeCells count="2">
    <mergeCell ref="A1:D1"/>
    <mergeCell ref="A84:D8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U64"/>
  <sheetViews>
    <sheetView topLeftCell="A40" workbookViewId="0">
      <selection activeCell="B61" sqref="B61"/>
    </sheetView>
  </sheetViews>
  <sheetFormatPr defaultRowHeight="11.25"/>
  <cols>
    <col min="1" max="1" width="4" style="19" customWidth="1"/>
    <col min="2" max="2" width="43.5703125" style="21" customWidth="1"/>
    <col min="3" max="3" width="12" style="19" bestFit="1" customWidth="1"/>
    <col min="4" max="4" width="14" style="19" bestFit="1" customWidth="1"/>
    <col min="5" max="17" width="14.42578125" style="19" customWidth="1"/>
    <col min="18" max="257" width="9.140625" style="19"/>
    <col min="258" max="258" width="10.28515625" style="19" customWidth="1"/>
    <col min="259" max="259" width="0" style="19" hidden="1" customWidth="1"/>
    <col min="260" max="260" width="11.42578125" style="19" customWidth="1"/>
    <col min="261" max="261" width="10.85546875" style="19" bestFit="1" customWidth="1"/>
    <col min="262" max="262" width="10" style="19" bestFit="1" customWidth="1"/>
    <col min="263" max="263" width="8.42578125" style="19" bestFit="1" customWidth="1"/>
    <col min="264" max="264" width="8.42578125" style="19" customWidth="1"/>
    <col min="265" max="265" width="9.28515625" style="19" customWidth="1"/>
    <col min="266" max="266" width="8.85546875" style="19" customWidth="1"/>
    <col min="267" max="267" width="9.140625" style="19" customWidth="1"/>
    <col min="268" max="268" width="8.5703125" style="19" customWidth="1"/>
    <col min="269" max="269" width="9" style="19" customWidth="1"/>
    <col min="270" max="270" width="7" style="19" customWidth="1"/>
    <col min="271" max="271" width="9.42578125" style="19" customWidth="1"/>
    <col min="272" max="272" width="8.85546875" style="19" customWidth="1"/>
    <col min="273" max="273" width="11.7109375" style="19" customWidth="1"/>
    <col min="274" max="513" width="9.140625" style="19"/>
    <col min="514" max="514" width="10.28515625" style="19" customWidth="1"/>
    <col min="515" max="515" width="0" style="19" hidden="1" customWidth="1"/>
    <col min="516" max="516" width="11.42578125" style="19" customWidth="1"/>
    <col min="517" max="517" width="10.85546875" style="19" bestFit="1" customWidth="1"/>
    <col min="518" max="518" width="10" style="19" bestFit="1" customWidth="1"/>
    <col min="519" max="519" width="8.42578125" style="19" bestFit="1" customWidth="1"/>
    <col min="520" max="520" width="8.42578125" style="19" customWidth="1"/>
    <col min="521" max="521" width="9.28515625" style="19" customWidth="1"/>
    <col min="522" max="522" width="8.85546875" style="19" customWidth="1"/>
    <col min="523" max="523" width="9.140625" style="19" customWidth="1"/>
    <col min="524" max="524" width="8.5703125" style="19" customWidth="1"/>
    <col min="525" max="525" width="9" style="19" customWidth="1"/>
    <col min="526" max="526" width="7" style="19" customWidth="1"/>
    <col min="527" max="527" width="9.42578125" style="19" customWidth="1"/>
    <col min="528" max="528" width="8.85546875" style="19" customWidth="1"/>
    <col min="529" max="529" width="11.7109375" style="19" customWidth="1"/>
    <col min="530" max="769" width="9.140625" style="19"/>
    <col min="770" max="770" width="10.28515625" style="19" customWidth="1"/>
    <col min="771" max="771" width="0" style="19" hidden="1" customWidth="1"/>
    <col min="772" max="772" width="11.42578125" style="19" customWidth="1"/>
    <col min="773" max="773" width="10.85546875" style="19" bestFit="1" customWidth="1"/>
    <col min="774" max="774" width="10" style="19" bestFit="1" customWidth="1"/>
    <col min="775" max="775" width="8.42578125" style="19" bestFit="1" customWidth="1"/>
    <col min="776" max="776" width="8.42578125" style="19" customWidth="1"/>
    <col min="777" max="777" width="9.28515625" style="19" customWidth="1"/>
    <col min="778" max="778" width="8.85546875" style="19" customWidth="1"/>
    <col min="779" max="779" width="9.140625" style="19" customWidth="1"/>
    <col min="780" max="780" width="8.5703125" style="19" customWidth="1"/>
    <col min="781" max="781" width="9" style="19" customWidth="1"/>
    <col min="782" max="782" width="7" style="19" customWidth="1"/>
    <col min="783" max="783" width="9.42578125" style="19" customWidth="1"/>
    <col min="784" max="784" width="8.85546875" style="19" customWidth="1"/>
    <col min="785" max="785" width="11.7109375" style="19" customWidth="1"/>
    <col min="786" max="1025" width="9.140625" style="19"/>
    <col min="1026" max="1026" width="10.28515625" style="19" customWidth="1"/>
    <col min="1027" max="1027" width="0" style="19" hidden="1" customWidth="1"/>
    <col min="1028" max="1028" width="11.42578125" style="19" customWidth="1"/>
    <col min="1029" max="1029" width="10.85546875" style="19" bestFit="1" customWidth="1"/>
    <col min="1030" max="1030" width="10" style="19" bestFit="1" customWidth="1"/>
    <col min="1031" max="1031" width="8.42578125" style="19" bestFit="1" customWidth="1"/>
    <col min="1032" max="1032" width="8.42578125" style="19" customWidth="1"/>
    <col min="1033" max="1033" width="9.28515625" style="19" customWidth="1"/>
    <col min="1034" max="1034" width="8.85546875" style="19" customWidth="1"/>
    <col min="1035" max="1035" width="9.140625" style="19" customWidth="1"/>
    <col min="1036" max="1036" width="8.5703125" style="19" customWidth="1"/>
    <col min="1037" max="1037" width="9" style="19" customWidth="1"/>
    <col min="1038" max="1038" width="7" style="19" customWidth="1"/>
    <col min="1039" max="1039" width="9.42578125" style="19" customWidth="1"/>
    <col min="1040" max="1040" width="8.85546875" style="19" customWidth="1"/>
    <col min="1041" max="1041" width="11.7109375" style="19" customWidth="1"/>
    <col min="1042" max="1281" width="9.140625" style="19"/>
    <col min="1282" max="1282" width="10.28515625" style="19" customWidth="1"/>
    <col min="1283" max="1283" width="0" style="19" hidden="1" customWidth="1"/>
    <col min="1284" max="1284" width="11.42578125" style="19" customWidth="1"/>
    <col min="1285" max="1285" width="10.85546875" style="19" bestFit="1" customWidth="1"/>
    <col min="1286" max="1286" width="10" style="19" bestFit="1" customWidth="1"/>
    <col min="1287" max="1287" width="8.42578125" style="19" bestFit="1" customWidth="1"/>
    <col min="1288" max="1288" width="8.42578125" style="19" customWidth="1"/>
    <col min="1289" max="1289" width="9.28515625" style="19" customWidth="1"/>
    <col min="1290" max="1290" width="8.85546875" style="19" customWidth="1"/>
    <col min="1291" max="1291" width="9.140625" style="19" customWidth="1"/>
    <col min="1292" max="1292" width="8.5703125" style="19" customWidth="1"/>
    <col min="1293" max="1293" width="9" style="19" customWidth="1"/>
    <col min="1294" max="1294" width="7" style="19" customWidth="1"/>
    <col min="1295" max="1295" width="9.42578125" style="19" customWidth="1"/>
    <col min="1296" max="1296" width="8.85546875" style="19" customWidth="1"/>
    <col min="1297" max="1297" width="11.7109375" style="19" customWidth="1"/>
    <col min="1298" max="1537" width="9.140625" style="19"/>
    <col min="1538" max="1538" width="10.28515625" style="19" customWidth="1"/>
    <col min="1539" max="1539" width="0" style="19" hidden="1" customWidth="1"/>
    <col min="1540" max="1540" width="11.42578125" style="19" customWidth="1"/>
    <col min="1541" max="1541" width="10.85546875" style="19" bestFit="1" customWidth="1"/>
    <col min="1542" max="1542" width="10" style="19" bestFit="1" customWidth="1"/>
    <col min="1543" max="1543" width="8.42578125" style="19" bestFit="1" customWidth="1"/>
    <col min="1544" max="1544" width="8.42578125" style="19" customWidth="1"/>
    <col min="1545" max="1545" width="9.28515625" style="19" customWidth="1"/>
    <col min="1546" max="1546" width="8.85546875" style="19" customWidth="1"/>
    <col min="1547" max="1547" width="9.140625" style="19" customWidth="1"/>
    <col min="1548" max="1548" width="8.5703125" style="19" customWidth="1"/>
    <col min="1549" max="1549" width="9" style="19" customWidth="1"/>
    <col min="1550" max="1550" width="7" style="19" customWidth="1"/>
    <col min="1551" max="1551" width="9.42578125" style="19" customWidth="1"/>
    <col min="1552" max="1552" width="8.85546875" style="19" customWidth="1"/>
    <col min="1553" max="1553" width="11.7109375" style="19" customWidth="1"/>
    <col min="1554" max="1793" width="9.140625" style="19"/>
    <col min="1794" max="1794" width="10.28515625" style="19" customWidth="1"/>
    <col min="1795" max="1795" width="0" style="19" hidden="1" customWidth="1"/>
    <col min="1796" max="1796" width="11.42578125" style="19" customWidth="1"/>
    <col min="1797" max="1797" width="10.85546875" style="19" bestFit="1" customWidth="1"/>
    <col min="1798" max="1798" width="10" style="19" bestFit="1" customWidth="1"/>
    <col min="1799" max="1799" width="8.42578125" style="19" bestFit="1" customWidth="1"/>
    <col min="1800" max="1800" width="8.42578125" style="19" customWidth="1"/>
    <col min="1801" max="1801" width="9.28515625" style="19" customWidth="1"/>
    <col min="1802" max="1802" width="8.85546875" style="19" customWidth="1"/>
    <col min="1803" max="1803" width="9.140625" style="19" customWidth="1"/>
    <col min="1804" max="1804" width="8.5703125" style="19" customWidth="1"/>
    <col min="1805" max="1805" width="9" style="19" customWidth="1"/>
    <col min="1806" max="1806" width="7" style="19" customWidth="1"/>
    <col min="1807" max="1807" width="9.42578125" style="19" customWidth="1"/>
    <col min="1808" max="1808" width="8.85546875" style="19" customWidth="1"/>
    <col min="1809" max="1809" width="11.7109375" style="19" customWidth="1"/>
    <col min="1810" max="2049" width="9.140625" style="19"/>
    <col min="2050" max="2050" width="10.28515625" style="19" customWidth="1"/>
    <col min="2051" max="2051" width="0" style="19" hidden="1" customWidth="1"/>
    <col min="2052" max="2052" width="11.42578125" style="19" customWidth="1"/>
    <col min="2053" max="2053" width="10.85546875" style="19" bestFit="1" customWidth="1"/>
    <col min="2054" max="2054" width="10" style="19" bestFit="1" customWidth="1"/>
    <col min="2055" max="2055" width="8.42578125" style="19" bestFit="1" customWidth="1"/>
    <col min="2056" max="2056" width="8.42578125" style="19" customWidth="1"/>
    <col min="2057" max="2057" width="9.28515625" style="19" customWidth="1"/>
    <col min="2058" max="2058" width="8.85546875" style="19" customWidth="1"/>
    <col min="2059" max="2059" width="9.140625" style="19" customWidth="1"/>
    <col min="2060" max="2060" width="8.5703125" style="19" customWidth="1"/>
    <col min="2061" max="2061" width="9" style="19" customWidth="1"/>
    <col min="2062" max="2062" width="7" style="19" customWidth="1"/>
    <col min="2063" max="2063" width="9.42578125" style="19" customWidth="1"/>
    <col min="2064" max="2064" width="8.85546875" style="19" customWidth="1"/>
    <col min="2065" max="2065" width="11.7109375" style="19" customWidth="1"/>
    <col min="2066" max="2305" width="9.140625" style="19"/>
    <col min="2306" max="2306" width="10.28515625" style="19" customWidth="1"/>
    <col min="2307" max="2307" width="0" style="19" hidden="1" customWidth="1"/>
    <col min="2308" max="2308" width="11.42578125" style="19" customWidth="1"/>
    <col min="2309" max="2309" width="10.85546875" style="19" bestFit="1" customWidth="1"/>
    <col min="2310" max="2310" width="10" style="19" bestFit="1" customWidth="1"/>
    <col min="2311" max="2311" width="8.42578125" style="19" bestFit="1" customWidth="1"/>
    <col min="2312" max="2312" width="8.42578125" style="19" customWidth="1"/>
    <col min="2313" max="2313" width="9.28515625" style="19" customWidth="1"/>
    <col min="2314" max="2314" width="8.85546875" style="19" customWidth="1"/>
    <col min="2315" max="2315" width="9.140625" style="19" customWidth="1"/>
    <col min="2316" max="2316" width="8.5703125" style="19" customWidth="1"/>
    <col min="2317" max="2317" width="9" style="19" customWidth="1"/>
    <col min="2318" max="2318" width="7" style="19" customWidth="1"/>
    <col min="2319" max="2319" width="9.42578125" style="19" customWidth="1"/>
    <col min="2320" max="2320" width="8.85546875" style="19" customWidth="1"/>
    <col min="2321" max="2321" width="11.7109375" style="19" customWidth="1"/>
    <col min="2322" max="2561" width="9.140625" style="19"/>
    <col min="2562" max="2562" width="10.28515625" style="19" customWidth="1"/>
    <col min="2563" max="2563" width="0" style="19" hidden="1" customWidth="1"/>
    <col min="2564" max="2564" width="11.42578125" style="19" customWidth="1"/>
    <col min="2565" max="2565" width="10.85546875" style="19" bestFit="1" customWidth="1"/>
    <col min="2566" max="2566" width="10" style="19" bestFit="1" customWidth="1"/>
    <col min="2567" max="2567" width="8.42578125" style="19" bestFit="1" customWidth="1"/>
    <col min="2568" max="2568" width="8.42578125" style="19" customWidth="1"/>
    <col min="2569" max="2569" width="9.28515625" style="19" customWidth="1"/>
    <col min="2570" max="2570" width="8.85546875" style="19" customWidth="1"/>
    <col min="2571" max="2571" width="9.140625" style="19" customWidth="1"/>
    <col min="2572" max="2572" width="8.5703125" style="19" customWidth="1"/>
    <col min="2573" max="2573" width="9" style="19" customWidth="1"/>
    <col min="2574" max="2574" width="7" style="19" customWidth="1"/>
    <col min="2575" max="2575" width="9.42578125" style="19" customWidth="1"/>
    <col min="2576" max="2576" width="8.85546875" style="19" customWidth="1"/>
    <col min="2577" max="2577" width="11.7109375" style="19" customWidth="1"/>
    <col min="2578" max="2817" width="9.140625" style="19"/>
    <col min="2818" max="2818" width="10.28515625" style="19" customWidth="1"/>
    <col min="2819" max="2819" width="0" style="19" hidden="1" customWidth="1"/>
    <col min="2820" max="2820" width="11.42578125" style="19" customWidth="1"/>
    <col min="2821" max="2821" width="10.85546875" style="19" bestFit="1" customWidth="1"/>
    <col min="2822" max="2822" width="10" style="19" bestFit="1" customWidth="1"/>
    <col min="2823" max="2823" width="8.42578125" style="19" bestFit="1" customWidth="1"/>
    <col min="2824" max="2824" width="8.42578125" style="19" customWidth="1"/>
    <col min="2825" max="2825" width="9.28515625" style="19" customWidth="1"/>
    <col min="2826" max="2826" width="8.85546875" style="19" customWidth="1"/>
    <col min="2827" max="2827" width="9.140625" style="19" customWidth="1"/>
    <col min="2828" max="2828" width="8.5703125" style="19" customWidth="1"/>
    <col min="2829" max="2829" width="9" style="19" customWidth="1"/>
    <col min="2830" max="2830" width="7" style="19" customWidth="1"/>
    <col min="2831" max="2831" width="9.42578125" style="19" customWidth="1"/>
    <col min="2832" max="2832" width="8.85546875" style="19" customWidth="1"/>
    <col min="2833" max="2833" width="11.7109375" style="19" customWidth="1"/>
    <col min="2834" max="3073" width="9.140625" style="19"/>
    <col min="3074" max="3074" width="10.28515625" style="19" customWidth="1"/>
    <col min="3075" max="3075" width="0" style="19" hidden="1" customWidth="1"/>
    <col min="3076" max="3076" width="11.42578125" style="19" customWidth="1"/>
    <col min="3077" max="3077" width="10.85546875" style="19" bestFit="1" customWidth="1"/>
    <col min="3078" max="3078" width="10" style="19" bestFit="1" customWidth="1"/>
    <col min="3079" max="3079" width="8.42578125" style="19" bestFit="1" customWidth="1"/>
    <col min="3080" max="3080" width="8.42578125" style="19" customWidth="1"/>
    <col min="3081" max="3081" width="9.28515625" style="19" customWidth="1"/>
    <col min="3082" max="3082" width="8.85546875" style="19" customWidth="1"/>
    <col min="3083" max="3083" width="9.140625" style="19" customWidth="1"/>
    <col min="3084" max="3084" width="8.5703125" style="19" customWidth="1"/>
    <col min="3085" max="3085" width="9" style="19" customWidth="1"/>
    <col min="3086" max="3086" width="7" style="19" customWidth="1"/>
    <col min="3087" max="3087" width="9.42578125" style="19" customWidth="1"/>
    <col min="3088" max="3088" width="8.85546875" style="19" customWidth="1"/>
    <col min="3089" max="3089" width="11.7109375" style="19" customWidth="1"/>
    <col min="3090" max="3329" width="9.140625" style="19"/>
    <col min="3330" max="3330" width="10.28515625" style="19" customWidth="1"/>
    <col min="3331" max="3331" width="0" style="19" hidden="1" customWidth="1"/>
    <col min="3332" max="3332" width="11.42578125" style="19" customWidth="1"/>
    <col min="3333" max="3333" width="10.85546875" style="19" bestFit="1" customWidth="1"/>
    <col min="3334" max="3334" width="10" style="19" bestFit="1" customWidth="1"/>
    <col min="3335" max="3335" width="8.42578125" style="19" bestFit="1" customWidth="1"/>
    <col min="3336" max="3336" width="8.42578125" style="19" customWidth="1"/>
    <col min="3337" max="3337" width="9.28515625" style="19" customWidth="1"/>
    <col min="3338" max="3338" width="8.85546875" style="19" customWidth="1"/>
    <col min="3339" max="3339" width="9.140625" style="19" customWidth="1"/>
    <col min="3340" max="3340" width="8.5703125" style="19" customWidth="1"/>
    <col min="3341" max="3341" width="9" style="19" customWidth="1"/>
    <col min="3342" max="3342" width="7" style="19" customWidth="1"/>
    <col min="3343" max="3343" width="9.42578125" style="19" customWidth="1"/>
    <col min="3344" max="3344" width="8.85546875" style="19" customWidth="1"/>
    <col min="3345" max="3345" width="11.7109375" style="19" customWidth="1"/>
    <col min="3346" max="3585" width="9.140625" style="19"/>
    <col min="3586" max="3586" width="10.28515625" style="19" customWidth="1"/>
    <col min="3587" max="3587" width="0" style="19" hidden="1" customWidth="1"/>
    <col min="3588" max="3588" width="11.42578125" style="19" customWidth="1"/>
    <col min="3589" max="3589" width="10.85546875" style="19" bestFit="1" customWidth="1"/>
    <col min="3590" max="3590" width="10" style="19" bestFit="1" customWidth="1"/>
    <col min="3591" max="3591" width="8.42578125" style="19" bestFit="1" customWidth="1"/>
    <col min="3592" max="3592" width="8.42578125" style="19" customWidth="1"/>
    <col min="3593" max="3593" width="9.28515625" style="19" customWidth="1"/>
    <col min="3594" max="3594" width="8.85546875" style="19" customWidth="1"/>
    <col min="3595" max="3595" width="9.140625" style="19" customWidth="1"/>
    <col min="3596" max="3596" width="8.5703125" style="19" customWidth="1"/>
    <col min="3597" max="3597" width="9" style="19" customWidth="1"/>
    <col min="3598" max="3598" width="7" style="19" customWidth="1"/>
    <col min="3599" max="3599" width="9.42578125" style="19" customWidth="1"/>
    <col min="3600" max="3600" width="8.85546875" style="19" customWidth="1"/>
    <col min="3601" max="3601" width="11.7109375" style="19" customWidth="1"/>
    <col min="3602" max="3841" width="9.140625" style="19"/>
    <col min="3842" max="3842" width="10.28515625" style="19" customWidth="1"/>
    <col min="3843" max="3843" width="0" style="19" hidden="1" customWidth="1"/>
    <col min="3844" max="3844" width="11.42578125" style="19" customWidth="1"/>
    <col min="3845" max="3845" width="10.85546875" style="19" bestFit="1" customWidth="1"/>
    <col min="3846" max="3846" width="10" style="19" bestFit="1" customWidth="1"/>
    <col min="3847" max="3847" width="8.42578125" style="19" bestFit="1" customWidth="1"/>
    <col min="3848" max="3848" width="8.42578125" style="19" customWidth="1"/>
    <col min="3849" max="3849" width="9.28515625" style="19" customWidth="1"/>
    <col min="3850" max="3850" width="8.85546875" style="19" customWidth="1"/>
    <col min="3851" max="3851" width="9.140625" style="19" customWidth="1"/>
    <col min="3852" max="3852" width="8.5703125" style="19" customWidth="1"/>
    <col min="3853" max="3853" width="9" style="19" customWidth="1"/>
    <col min="3854" max="3854" width="7" style="19" customWidth="1"/>
    <col min="3855" max="3855" width="9.42578125" style="19" customWidth="1"/>
    <col min="3856" max="3856" width="8.85546875" style="19" customWidth="1"/>
    <col min="3857" max="3857" width="11.7109375" style="19" customWidth="1"/>
    <col min="3858" max="4097" width="9.140625" style="19"/>
    <col min="4098" max="4098" width="10.28515625" style="19" customWidth="1"/>
    <col min="4099" max="4099" width="0" style="19" hidden="1" customWidth="1"/>
    <col min="4100" max="4100" width="11.42578125" style="19" customWidth="1"/>
    <col min="4101" max="4101" width="10.85546875" style="19" bestFit="1" customWidth="1"/>
    <col min="4102" max="4102" width="10" style="19" bestFit="1" customWidth="1"/>
    <col min="4103" max="4103" width="8.42578125" style="19" bestFit="1" customWidth="1"/>
    <col min="4104" max="4104" width="8.42578125" style="19" customWidth="1"/>
    <col min="4105" max="4105" width="9.28515625" style="19" customWidth="1"/>
    <col min="4106" max="4106" width="8.85546875" style="19" customWidth="1"/>
    <col min="4107" max="4107" width="9.140625" style="19" customWidth="1"/>
    <col min="4108" max="4108" width="8.5703125" style="19" customWidth="1"/>
    <col min="4109" max="4109" width="9" style="19" customWidth="1"/>
    <col min="4110" max="4110" width="7" style="19" customWidth="1"/>
    <col min="4111" max="4111" width="9.42578125" style="19" customWidth="1"/>
    <col min="4112" max="4112" width="8.85546875" style="19" customWidth="1"/>
    <col min="4113" max="4113" width="11.7109375" style="19" customWidth="1"/>
    <col min="4114" max="4353" width="9.140625" style="19"/>
    <col min="4354" max="4354" width="10.28515625" style="19" customWidth="1"/>
    <col min="4355" max="4355" width="0" style="19" hidden="1" customWidth="1"/>
    <col min="4356" max="4356" width="11.42578125" style="19" customWidth="1"/>
    <col min="4357" max="4357" width="10.85546875" style="19" bestFit="1" customWidth="1"/>
    <col min="4358" max="4358" width="10" style="19" bestFit="1" customWidth="1"/>
    <col min="4359" max="4359" width="8.42578125" style="19" bestFit="1" customWidth="1"/>
    <col min="4360" max="4360" width="8.42578125" style="19" customWidth="1"/>
    <col min="4361" max="4361" width="9.28515625" style="19" customWidth="1"/>
    <col min="4362" max="4362" width="8.85546875" style="19" customWidth="1"/>
    <col min="4363" max="4363" width="9.140625" style="19" customWidth="1"/>
    <col min="4364" max="4364" width="8.5703125" style="19" customWidth="1"/>
    <col min="4365" max="4365" width="9" style="19" customWidth="1"/>
    <col min="4366" max="4366" width="7" style="19" customWidth="1"/>
    <col min="4367" max="4367" width="9.42578125" style="19" customWidth="1"/>
    <col min="4368" max="4368" width="8.85546875" style="19" customWidth="1"/>
    <col min="4369" max="4369" width="11.7109375" style="19" customWidth="1"/>
    <col min="4370" max="4609" width="9.140625" style="19"/>
    <col min="4610" max="4610" width="10.28515625" style="19" customWidth="1"/>
    <col min="4611" max="4611" width="0" style="19" hidden="1" customWidth="1"/>
    <col min="4612" max="4612" width="11.42578125" style="19" customWidth="1"/>
    <col min="4613" max="4613" width="10.85546875" style="19" bestFit="1" customWidth="1"/>
    <col min="4614" max="4614" width="10" style="19" bestFit="1" customWidth="1"/>
    <col min="4615" max="4615" width="8.42578125" style="19" bestFit="1" customWidth="1"/>
    <col min="4616" max="4616" width="8.42578125" style="19" customWidth="1"/>
    <col min="4617" max="4617" width="9.28515625" style="19" customWidth="1"/>
    <col min="4618" max="4618" width="8.85546875" style="19" customWidth="1"/>
    <col min="4619" max="4619" width="9.140625" style="19" customWidth="1"/>
    <col min="4620" max="4620" width="8.5703125" style="19" customWidth="1"/>
    <col min="4621" max="4621" width="9" style="19" customWidth="1"/>
    <col min="4622" max="4622" width="7" style="19" customWidth="1"/>
    <col min="4623" max="4623" width="9.42578125" style="19" customWidth="1"/>
    <col min="4624" max="4624" width="8.85546875" style="19" customWidth="1"/>
    <col min="4625" max="4625" width="11.7109375" style="19" customWidth="1"/>
    <col min="4626" max="4865" width="9.140625" style="19"/>
    <col min="4866" max="4866" width="10.28515625" style="19" customWidth="1"/>
    <col min="4867" max="4867" width="0" style="19" hidden="1" customWidth="1"/>
    <col min="4868" max="4868" width="11.42578125" style="19" customWidth="1"/>
    <col min="4869" max="4869" width="10.85546875" style="19" bestFit="1" customWidth="1"/>
    <col min="4870" max="4870" width="10" style="19" bestFit="1" customWidth="1"/>
    <col min="4871" max="4871" width="8.42578125" style="19" bestFit="1" customWidth="1"/>
    <col min="4872" max="4872" width="8.42578125" style="19" customWidth="1"/>
    <col min="4873" max="4873" width="9.28515625" style="19" customWidth="1"/>
    <col min="4874" max="4874" width="8.85546875" style="19" customWidth="1"/>
    <col min="4875" max="4875" width="9.140625" style="19" customWidth="1"/>
    <col min="4876" max="4876" width="8.5703125" style="19" customWidth="1"/>
    <col min="4877" max="4877" width="9" style="19" customWidth="1"/>
    <col min="4878" max="4878" width="7" style="19" customWidth="1"/>
    <col min="4879" max="4879" width="9.42578125" style="19" customWidth="1"/>
    <col min="4880" max="4880" width="8.85546875" style="19" customWidth="1"/>
    <col min="4881" max="4881" width="11.7109375" style="19" customWidth="1"/>
    <col min="4882" max="5121" width="9.140625" style="19"/>
    <col min="5122" max="5122" width="10.28515625" style="19" customWidth="1"/>
    <col min="5123" max="5123" width="0" style="19" hidden="1" customWidth="1"/>
    <col min="5124" max="5124" width="11.42578125" style="19" customWidth="1"/>
    <col min="5125" max="5125" width="10.85546875" style="19" bestFit="1" customWidth="1"/>
    <col min="5126" max="5126" width="10" style="19" bestFit="1" customWidth="1"/>
    <col min="5127" max="5127" width="8.42578125" style="19" bestFit="1" customWidth="1"/>
    <col min="5128" max="5128" width="8.42578125" style="19" customWidth="1"/>
    <col min="5129" max="5129" width="9.28515625" style="19" customWidth="1"/>
    <col min="5130" max="5130" width="8.85546875" style="19" customWidth="1"/>
    <col min="5131" max="5131" width="9.140625" style="19" customWidth="1"/>
    <col min="5132" max="5132" width="8.5703125" style="19" customWidth="1"/>
    <col min="5133" max="5133" width="9" style="19" customWidth="1"/>
    <col min="5134" max="5134" width="7" style="19" customWidth="1"/>
    <col min="5135" max="5135" width="9.42578125" style="19" customWidth="1"/>
    <col min="5136" max="5136" width="8.85546875" style="19" customWidth="1"/>
    <col min="5137" max="5137" width="11.7109375" style="19" customWidth="1"/>
    <col min="5138" max="5377" width="9.140625" style="19"/>
    <col min="5378" max="5378" width="10.28515625" style="19" customWidth="1"/>
    <col min="5379" max="5379" width="0" style="19" hidden="1" customWidth="1"/>
    <col min="5380" max="5380" width="11.42578125" style="19" customWidth="1"/>
    <col min="5381" max="5381" width="10.85546875" style="19" bestFit="1" customWidth="1"/>
    <col min="5382" max="5382" width="10" style="19" bestFit="1" customWidth="1"/>
    <col min="5383" max="5383" width="8.42578125" style="19" bestFit="1" customWidth="1"/>
    <col min="5384" max="5384" width="8.42578125" style="19" customWidth="1"/>
    <col min="5385" max="5385" width="9.28515625" style="19" customWidth="1"/>
    <col min="5386" max="5386" width="8.85546875" style="19" customWidth="1"/>
    <col min="5387" max="5387" width="9.140625" style="19" customWidth="1"/>
    <col min="5388" max="5388" width="8.5703125" style="19" customWidth="1"/>
    <col min="5389" max="5389" width="9" style="19" customWidth="1"/>
    <col min="5390" max="5390" width="7" style="19" customWidth="1"/>
    <col min="5391" max="5391" width="9.42578125" style="19" customWidth="1"/>
    <col min="5392" max="5392" width="8.85546875" style="19" customWidth="1"/>
    <col min="5393" max="5393" width="11.7109375" style="19" customWidth="1"/>
    <col min="5394" max="5633" width="9.140625" style="19"/>
    <col min="5634" max="5634" width="10.28515625" style="19" customWidth="1"/>
    <col min="5635" max="5635" width="0" style="19" hidden="1" customWidth="1"/>
    <col min="5636" max="5636" width="11.42578125" style="19" customWidth="1"/>
    <col min="5637" max="5637" width="10.85546875" style="19" bestFit="1" customWidth="1"/>
    <col min="5638" max="5638" width="10" style="19" bestFit="1" customWidth="1"/>
    <col min="5639" max="5639" width="8.42578125" style="19" bestFit="1" customWidth="1"/>
    <col min="5640" max="5640" width="8.42578125" style="19" customWidth="1"/>
    <col min="5641" max="5641" width="9.28515625" style="19" customWidth="1"/>
    <col min="5642" max="5642" width="8.85546875" style="19" customWidth="1"/>
    <col min="5643" max="5643" width="9.140625" style="19" customWidth="1"/>
    <col min="5644" max="5644" width="8.5703125" style="19" customWidth="1"/>
    <col min="5645" max="5645" width="9" style="19" customWidth="1"/>
    <col min="5646" max="5646" width="7" style="19" customWidth="1"/>
    <col min="5647" max="5647" width="9.42578125" style="19" customWidth="1"/>
    <col min="5648" max="5648" width="8.85546875" style="19" customWidth="1"/>
    <col min="5649" max="5649" width="11.7109375" style="19" customWidth="1"/>
    <col min="5650" max="5889" width="9.140625" style="19"/>
    <col min="5890" max="5890" width="10.28515625" style="19" customWidth="1"/>
    <col min="5891" max="5891" width="0" style="19" hidden="1" customWidth="1"/>
    <col min="5892" max="5892" width="11.42578125" style="19" customWidth="1"/>
    <col min="5893" max="5893" width="10.85546875" style="19" bestFit="1" customWidth="1"/>
    <col min="5894" max="5894" width="10" style="19" bestFit="1" customWidth="1"/>
    <col min="5895" max="5895" width="8.42578125" style="19" bestFit="1" customWidth="1"/>
    <col min="5896" max="5896" width="8.42578125" style="19" customWidth="1"/>
    <col min="5897" max="5897" width="9.28515625" style="19" customWidth="1"/>
    <col min="5898" max="5898" width="8.85546875" style="19" customWidth="1"/>
    <col min="5899" max="5899" width="9.140625" style="19" customWidth="1"/>
    <col min="5900" max="5900" width="8.5703125" style="19" customWidth="1"/>
    <col min="5901" max="5901" width="9" style="19" customWidth="1"/>
    <col min="5902" max="5902" width="7" style="19" customWidth="1"/>
    <col min="5903" max="5903" width="9.42578125" style="19" customWidth="1"/>
    <col min="5904" max="5904" width="8.85546875" style="19" customWidth="1"/>
    <col min="5905" max="5905" width="11.7109375" style="19" customWidth="1"/>
    <col min="5906" max="6145" width="9.140625" style="19"/>
    <col min="6146" max="6146" width="10.28515625" style="19" customWidth="1"/>
    <col min="6147" max="6147" width="0" style="19" hidden="1" customWidth="1"/>
    <col min="6148" max="6148" width="11.42578125" style="19" customWidth="1"/>
    <col min="6149" max="6149" width="10.85546875" style="19" bestFit="1" customWidth="1"/>
    <col min="6150" max="6150" width="10" style="19" bestFit="1" customWidth="1"/>
    <col min="6151" max="6151" width="8.42578125" style="19" bestFit="1" customWidth="1"/>
    <col min="6152" max="6152" width="8.42578125" style="19" customWidth="1"/>
    <col min="6153" max="6153" width="9.28515625" style="19" customWidth="1"/>
    <col min="6154" max="6154" width="8.85546875" style="19" customWidth="1"/>
    <col min="6155" max="6155" width="9.140625" style="19" customWidth="1"/>
    <col min="6156" max="6156" width="8.5703125" style="19" customWidth="1"/>
    <col min="6157" max="6157" width="9" style="19" customWidth="1"/>
    <col min="6158" max="6158" width="7" style="19" customWidth="1"/>
    <col min="6159" max="6159" width="9.42578125" style="19" customWidth="1"/>
    <col min="6160" max="6160" width="8.85546875" style="19" customWidth="1"/>
    <col min="6161" max="6161" width="11.7109375" style="19" customWidth="1"/>
    <col min="6162" max="6401" width="9.140625" style="19"/>
    <col min="6402" max="6402" width="10.28515625" style="19" customWidth="1"/>
    <col min="6403" max="6403" width="0" style="19" hidden="1" customWidth="1"/>
    <col min="6404" max="6404" width="11.42578125" style="19" customWidth="1"/>
    <col min="6405" max="6405" width="10.85546875" style="19" bestFit="1" customWidth="1"/>
    <col min="6406" max="6406" width="10" style="19" bestFit="1" customWidth="1"/>
    <col min="6407" max="6407" width="8.42578125" style="19" bestFit="1" customWidth="1"/>
    <col min="6408" max="6408" width="8.42578125" style="19" customWidth="1"/>
    <col min="6409" max="6409" width="9.28515625" style="19" customWidth="1"/>
    <col min="6410" max="6410" width="8.85546875" style="19" customWidth="1"/>
    <col min="6411" max="6411" width="9.140625" style="19" customWidth="1"/>
    <col min="6412" max="6412" width="8.5703125" style="19" customWidth="1"/>
    <col min="6413" max="6413" width="9" style="19" customWidth="1"/>
    <col min="6414" max="6414" width="7" style="19" customWidth="1"/>
    <col min="6415" max="6415" width="9.42578125" style="19" customWidth="1"/>
    <col min="6416" max="6416" width="8.85546875" style="19" customWidth="1"/>
    <col min="6417" max="6417" width="11.7109375" style="19" customWidth="1"/>
    <col min="6418" max="6657" width="9.140625" style="19"/>
    <col min="6658" max="6658" width="10.28515625" style="19" customWidth="1"/>
    <col min="6659" max="6659" width="0" style="19" hidden="1" customWidth="1"/>
    <col min="6660" max="6660" width="11.42578125" style="19" customWidth="1"/>
    <col min="6661" max="6661" width="10.85546875" style="19" bestFit="1" customWidth="1"/>
    <col min="6662" max="6662" width="10" style="19" bestFit="1" customWidth="1"/>
    <col min="6663" max="6663" width="8.42578125" style="19" bestFit="1" customWidth="1"/>
    <col min="6664" max="6664" width="8.42578125" style="19" customWidth="1"/>
    <col min="6665" max="6665" width="9.28515625" style="19" customWidth="1"/>
    <col min="6666" max="6666" width="8.85546875" style="19" customWidth="1"/>
    <col min="6667" max="6667" width="9.140625" style="19" customWidth="1"/>
    <col min="6668" max="6668" width="8.5703125" style="19" customWidth="1"/>
    <col min="6669" max="6669" width="9" style="19" customWidth="1"/>
    <col min="6670" max="6670" width="7" style="19" customWidth="1"/>
    <col min="6671" max="6671" width="9.42578125" style="19" customWidth="1"/>
    <col min="6672" max="6672" width="8.85546875" style="19" customWidth="1"/>
    <col min="6673" max="6673" width="11.7109375" style="19" customWidth="1"/>
    <col min="6674" max="6913" width="9.140625" style="19"/>
    <col min="6914" max="6914" width="10.28515625" style="19" customWidth="1"/>
    <col min="6915" max="6915" width="0" style="19" hidden="1" customWidth="1"/>
    <col min="6916" max="6916" width="11.42578125" style="19" customWidth="1"/>
    <col min="6917" max="6917" width="10.85546875" style="19" bestFit="1" customWidth="1"/>
    <col min="6918" max="6918" width="10" style="19" bestFit="1" customWidth="1"/>
    <col min="6919" max="6919" width="8.42578125" style="19" bestFit="1" customWidth="1"/>
    <col min="6920" max="6920" width="8.42578125" style="19" customWidth="1"/>
    <col min="6921" max="6921" width="9.28515625" style="19" customWidth="1"/>
    <col min="6922" max="6922" width="8.85546875" style="19" customWidth="1"/>
    <col min="6923" max="6923" width="9.140625" style="19" customWidth="1"/>
    <col min="6924" max="6924" width="8.5703125" style="19" customWidth="1"/>
    <col min="6925" max="6925" width="9" style="19" customWidth="1"/>
    <col min="6926" max="6926" width="7" style="19" customWidth="1"/>
    <col min="6927" max="6927" width="9.42578125" style="19" customWidth="1"/>
    <col min="6928" max="6928" width="8.85546875" style="19" customWidth="1"/>
    <col min="6929" max="6929" width="11.7109375" style="19" customWidth="1"/>
    <col min="6930" max="7169" width="9.140625" style="19"/>
    <col min="7170" max="7170" width="10.28515625" style="19" customWidth="1"/>
    <col min="7171" max="7171" width="0" style="19" hidden="1" customWidth="1"/>
    <col min="7172" max="7172" width="11.42578125" style="19" customWidth="1"/>
    <col min="7173" max="7173" width="10.85546875" style="19" bestFit="1" customWidth="1"/>
    <col min="7174" max="7174" width="10" style="19" bestFit="1" customWidth="1"/>
    <col min="7175" max="7175" width="8.42578125" style="19" bestFit="1" customWidth="1"/>
    <col min="7176" max="7176" width="8.42578125" style="19" customWidth="1"/>
    <col min="7177" max="7177" width="9.28515625" style="19" customWidth="1"/>
    <col min="7178" max="7178" width="8.85546875" style="19" customWidth="1"/>
    <col min="7179" max="7179" width="9.140625" style="19" customWidth="1"/>
    <col min="7180" max="7180" width="8.5703125" style="19" customWidth="1"/>
    <col min="7181" max="7181" width="9" style="19" customWidth="1"/>
    <col min="7182" max="7182" width="7" style="19" customWidth="1"/>
    <col min="7183" max="7183" width="9.42578125" style="19" customWidth="1"/>
    <col min="7184" max="7184" width="8.85546875" style="19" customWidth="1"/>
    <col min="7185" max="7185" width="11.7109375" style="19" customWidth="1"/>
    <col min="7186" max="7425" width="9.140625" style="19"/>
    <col min="7426" max="7426" width="10.28515625" style="19" customWidth="1"/>
    <col min="7427" max="7427" width="0" style="19" hidden="1" customWidth="1"/>
    <col min="7428" max="7428" width="11.42578125" style="19" customWidth="1"/>
    <col min="7429" max="7429" width="10.85546875" style="19" bestFit="1" customWidth="1"/>
    <col min="7430" max="7430" width="10" style="19" bestFit="1" customWidth="1"/>
    <col min="7431" max="7431" width="8.42578125" style="19" bestFit="1" customWidth="1"/>
    <col min="7432" max="7432" width="8.42578125" style="19" customWidth="1"/>
    <col min="7433" max="7433" width="9.28515625" style="19" customWidth="1"/>
    <col min="7434" max="7434" width="8.85546875" style="19" customWidth="1"/>
    <col min="7435" max="7435" width="9.140625" style="19" customWidth="1"/>
    <col min="7436" max="7436" width="8.5703125" style="19" customWidth="1"/>
    <col min="7437" max="7437" width="9" style="19" customWidth="1"/>
    <col min="7438" max="7438" width="7" style="19" customWidth="1"/>
    <col min="7439" max="7439" width="9.42578125" style="19" customWidth="1"/>
    <col min="7440" max="7440" width="8.85546875" style="19" customWidth="1"/>
    <col min="7441" max="7441" width="11.7109375" style="19" customWidth="1"/>
    <col min="7442" max="7681" width="9.140625" style="19"/>
    <col min="7682" max="7682" width="10.28515625" style="19" customWidth="1"/>
    <col min="7683" max="7683" width="0" style="19" hidden="1" customWidth="1"/>
    <col min="7684" max="7684" width="11.42578125" style="19" customWidth="1"/>
    <col min="7685" max="7685" width="10.85546875" style="19" bestFit="1" customWidth="1"/>
    <col min="7686" max="7686" width="10" style="19" bestFit="1" customWidth="1"/>
    <col min="7687" max="7687" width="8.42578125" style="19" bestFit="1" customWidth="1"/>
    <col min="7688" max="7688" width="8.42578125" style="19" customWidth="1"/>
    <col min="7689" max="7689" width="9.28515625" style="19" customWidth="1"/>
    <col min="7690" max="7690" width="8.85546875" style="19" customWidth="1"/>
    <col min="7691" max="7691" width="9.140625" style="19" customWidth="1"/>
    <col min="7692" max="7692" width="8.5703125" style="19" customWidth="1"/>
    <col min="7693" max="7693" width="9" style="19" customWidth="1"/>
    <col min="7694" max="7694" width="7" style="19" customWidth="1"/>
    <col min="7695" max="7695" width="9.42578125" style="19" customWidth="1"/>
    <col min="7696" max="7696" width="8.85546875" style="19" customWidth="1"/>
    <col min="7697" max="7697" width="11.7109375" style="19" customWidth="1"/>
    <col min="7698" max="7937" width="9.140625" style="19"/>
    <col min="7938" max="7938" width="10.28515625" style="19" customWidth="1"/>
    <col min="7939" max="7939" width="0" style="19" hidden="1" customWidth="1"/>
    <col min="7940" max="7940" width="11.42578125" style="19" customWidth="1"/>
    <col min="7941" max="7941" width="10.85546875" style="19" bestFit="1" customWidth="1"/>
    <col min="7942" max="7942" width="10" style="19" bestFit="1" customWidth="1"/>
    <col min="7943" max="7943" width="8.42578125" style="19" bestFit="1" customWidth="1"/>
    <col min="7944" max="7944" width="8.42578125" style="19" customWidth="1"/>
    <col min="7945" max="7945" width="9.28515625" style="19" customWidth="1"/>
    <col min="7946" max="7946" width="8.85546875" style="19" customWidth="1"/>
    <col min="7947" max="7947" width="9.140625" style="19" customWidth="1"/>
    <col min="7948" max="7948" width="8.5703125" style="19" customWidth="1"/>
    <col min="7949" max="7949" width="9" style="19" customWidth="1"/>
    <col min="7950" max="7950" width="7" style="19" customWidth="1"/>
    <col min="7951" max="7951" width="9.42578125" style="19" customWidth="1"/>
    <col min="7952" max="7952" width="8.85546875" style="19" customWidth="1"/>
    <col min="7953" max="7953" width="11.7109375" style="19" customWidth="1"/>
    <col min="7954" max="8193" width="9.140625" style="19"/>
    <col min="8194" max="8194" width="10.28515625" style="19" customWidth="1"/>
    <col min="8195" max="8195" width="0" style="19" hidden="1" customWidth="1"/>
    <col min="8196" max="8196" width="11.42578125" style="19" customWidth="1"/>
    <col min="8197" max="8197" width="10.85546875" style="19" bestFit="1" customWidth="1"/>
    <col min="8198" max="8198" width="10" style="19" bestFit="1" customWidth="1"/>
    <col min="8199" max="8199" width="8.42578125" style="19" bestFit="1" customWidth="1"/>
    <col min="8200" max="8200" width="8.42578125" style="19" customWidth="1"/>
    <col min="8201" max="8201" width="9.28515625" style="19" customWidth="1"/>
    <col min="8202" max="8202" width="8.85546875" style="19" customWidth="1"/>
    <col min="8203" max="8203" width="9.140625" style="19" customWidth="1"/>
    <col min="8204" max="8204" width="8.5703125" style="19" customWidth="1"/>
    <col min="8205" max="8205" width="9" style="19" customWidth="1"/>
    <col min="8206" max="8206" width="7" style="19" customWidth="1"/>
    <col min="8207" max="8207" width="9.42578125" style="19" customWidth="1"/>
    <col min="8208" max="8208" width="8.85546875" style="19" customWidth="1"/>
    <col min="8209" max="8209" width="11.7109375" style="19" customWidth="1"/>
    <col min="8210" max="8449" width="9.140625" style="19"/>
    <col min="8450" max="8450" width="10.28515625" style="19" customWidth="1"/>
    <col min="8451" max="8451" width="0" style="19" hidden="1" customWidth="1"/>
    <col min="8452" max="8452" width="11.42578125" style="19" customWidth="1"/>
    <col min="8453" max="8453" width="10.85546875" style="19" bestFit="1" customWidth="1"/>
    <col min="8454" max="8454" width="10" style="19" bestFit="1" customWidth="1"/>
    <col min="8455" max="8455" width="8.42578125" style="19" bestFit="1" customWidth="1"/>
    <col min="8456" max="8456" width="8.42578125" style="19" customWidth="1"/>
    <col min="8457" max="8457" width="9.28515625" style="19" customWidth="1"/>
    <col min="8458" max="8458" width="8.85546875" style="19" customWidth="1"/>
    <col min="8459" max="8459" width="9.140625" style="19" customWidth="1"/>
    <col min="8460" max="8460" width="8.5703125" style="19" customWidth="1"/>
    <col min="8461" max="8461" width="9" style="19" customWidth="1"/>
    <col min="8462" max="8462" width="7" style="19" customWidth="1"/>
    <col min="8463" max="8463" width="9.42578125" style="19" customWidth="1"/>
    <col min="8464" max="8464" width="8.85546875" style="19" customWidth="1"/>
    <col min="8465" max="8465" width="11.7109375" style="19" customWidth="1"/>
    <col min="8466" max="8705" width="9.140625" style="19"/>
    <col min="8706" max="8706" width="10.28515625" style="19" customWidth="1"/>
    <col min="8707" max="8707" width="0" style="19" hidden="1" customWidth="1"/>
    <col min="8708" max="8708" width="11.42578125" style="19" customWidth="1"/>
    <col min="8709" max="8709" width="10.85546875" style="19" bestFit="1" customWidth="1"/>
    <col min="8710" max="8710" width="10" style="19" bestFit="1" customWidth="1"/>
    <col min="8711" max="8711" width="8.42578125" style="19" bestFit="1" customWidth="1"/>
    <col min="8712" max="8712" width="8.42578125" style="19" customWidth="1"/>
    <col min="8713" max="8713" width="9.28515625" style="19" customWidth="1"/>
    <col min="8714" max="8714" width="8.85546875" style="19" customWidth="1"/>
    <col min="8715" max="8715" width="9.140625" style="19" customWidth="1"/>
    <col min="8716" max="8716" width="8.5703125" style="19" customWidth="1"/>
    <col min="8717" max="8717" width="9" style="19" customWidth="1"/>
    <col min="8718" max="8718" width="7" style="19" customWidth="1"/>
    <col min="8719" max="8719" width="9.42578125" style="19" customWidth="1"/>
    <col min="8720" max="8720" width="8.85546875" style="19" customWidth="1"/>
    <col min="8721" max="8721" width="11.7109375" style="19" customWidth="1"/>
    <col min="8722" max="8961" width="9.140625" style="19"/>
    <col min="8962" max="8962" width="10.28515625" style="19" customWidth="1"/>
    <col min="8963" max="8963" width="0" style="19" hidden="1" customWidth="1"/>
    <col min="8964" max="8964" width="11.42578125" style="19" customWidth="1"/>
    <col min="8965" max="8965" width="10.85546875" style="19" bestFit="1" customWidth="1"/>
    <col min="8966" max="8966" width="10" style="19" bestFit="1" customWidth="1"/>
    <col min="8967" max="8967" width="8.42578125" style="19" bestFit="1" customWidth="1"/>
    <col min="8968" max="8968" width="8.42578125" style="19" customWidth="1"/>
    <col min="8969" max="8969" width="9.28515625" style="19" customWidth="1"/>
    <col min="8970" max="8970" width="8.85546875" style="19" customWidth="1"/>
    <col min="8971" max="8971" width="9.140625" style="19" customWidth="1"/>
    <col min="8972" max="8972" width="8.5703125" style="19" customWidth="1"/>
    <col min="8973" max="8973" width="9" style="19" customWidth="1"/>
    <col min="8974" max="8974" width="7" style="19" customWidth="1"/>
    <col min="8975" max="8975" width="9.42578125" style="19" customWidth="1"/>
    <col min="8976" max="8976" width="8.85546875" style="19" customWidth="1"/>
    <col min="8977" max="8977" width="11.7109375" style="19" customWidth="1"/>
    <col min="8978" max="9217" width="9.140625" style="19"/>
    <col min="9218" max="9218" width="10.28515625" style="19" customWidth="1"/>
    <col min="9219" max="9219" width="0" style="19" hidden="1" customWidth="1"/>
    <col min="9220" max="9220" width="11.42578125" style="19" customWidth="1"/>
    <col min="9221" max="9221" width="10.85546875" style="19" bestFit="1" customWidth="1"/>
    <col min="9222" max="9222" width="10" style="19" bestFit="1" customWidth="1"/>
    <col min="9223" max="9223" width="8.42578125" style="19" bestFit="1" customWidth="1"/>
    <col min="9224" max="9224" width="8.42578125" style="19" customWidth="1"/>
    <col min="9225" max="9225" width="9.28515625" style="19" customWidth="1"/>
    <col min="9226" max="9226" width="8.85546875" style="19" customWidth="1"/>
    <col min="9227" max="9227" width="9.140625" style="19" customWidth="1"/>
    <col min="9228" max="9228" width="8.5703125" style="19" customWidth="1"/>
    <col min="9229" max="9229" width="9" style="19" customWidth="1"/>
    <col min="9230" max="9230" width="7" style="19" customWidth="1"/>
    <col min="9231" max="9231" width="9.42578125" style="19" customWidth="1"/>
    <col min="9232" max="9232" width="8.85546875" style="19" customWidth="1"/>
    <col min="9233" max="9233" width="11.7109375" style="19" customWidth="1"/>
    <col min="9234" max="9473" width="9.140625" style="19"/>
    <col min="9474" max="9474" width="10.28515625" style="19" customWidth="1"/>
    <col min="9475" max="9475" width="0" style="19" hidden="1" customWidth="1"/>
    <col min="9476" max="9476" width="11.42578125" style="19" customWidth="1"/>
    <col min="9477" max="9477" width="10.85546875" style="19" bestFit="1" customWidth="1"/>
    <col min="9478" max="9478" width="10" style="19" bestFit="1" customWidth="1"/>
    <col min="9479" max="9479" width="8.42578125" style="19" bestFit="1" customWidth="1"/>
    <col min="9480" max="9480" width="8.42578125" style="19" customWidth="1"/>
    <col min="9481" max="9481" width="9.28515625" style="19" customWidth="1"/>
    <col min="9482" max="9482" width="8.85546875" style="19" customWidth="1"/>
    <col min="9483" max="9483" width="9.140625" style="19" customWidth="1"/>
    <col min="9484" max="9484" width="8.5703125" style="19" customWidth="1"/>
    <col min="9485" max="9485" width="9" style="19" customWidth="1"/>
    <col min="9486" max="9486" width="7" style="19" customWidth="1"/>
    <col min="9487" max="9487" width="9.42578125" style="19" customWidth="1"/>
    <col min="9488" max="9488" width="8.85546875" style="19" customWidth="1"/>
    <col min="9489" max="9489" width="11.7109375" style="19" customWidth="1"/>
    <col min="9490" max="9729" width="9.140625" style="19"/>
    <col min="9730" max="9730" width="10.28515625" style="19" customWidth="1"/>
    <col min="9731" max="9731" width="0" style="19" hidden="1" customWidth="1"/>
    <col min="9732" max="9732" width="11.42578125" style="19" customWidth="1"/>
    <col min="9733" max="9733" width="10.85546875" style="19" bestFit="1" customWidth="1"/>
    <col min="9734" max="9734" width="10" style="19" bestFit="1" customWidth="1"/>
    <col min="9735" max="9735" width="8.42578125" style="19" bestFit="1" customWidth="1"/>
    <col min="9736" max="9736" width="8.42578125" style="19" customWidth="1"/>
    <col min="9737" max="9737" width="9.28515625" style="19" customWidth="1"/>
    <col min="9738" max="9738" width="8.85546875" style="19" customWidth="1"/>
    <col min="9739" max="9739" width="9.140625" style="19" customWidth="1"/>
    <col min="9740" max="9740" width="8.5703125" style="19" customWidth="1"/>
    <col min="9741" max="9741" width="9" style="19" customWidth="1"/>
    <col min="9742" max="9742" width="7" style="19" customWidth="1"/>
    <col min="9743" max="9743" width="9.42578125" style="19" customWidth="1"/>
    <col min="9744" max="9744" width="8.85546875" style="19" customWidth="1"/>
    <col min="9745" max="9745" width="11.7109375" style="19" customWidth="1"/>
    <col min="9746" max="9985" width="9.140625" style="19"/>
    <col min="9986" max="9986" width="10.28515625" style="19" customWidth="1"/>
    <col min="9987" max="9987" width="0" style="19" hidden="1" customWidth="1"/>
    <col min="9988" max="9988" width="11.42578125" style="19" customWidth="1"/>
    <col min="9989" max="9989" width="10.85546875" style="19" bestFit="1" customWidth="1"/>
    <col min="9990" max="9990" width="10" style="19" bestFit="1" customWidth="1"/>
    <col min="9991" max="9991" width="8.42578125" style="19" bestFit="1" customWidth="1"/>
    <col min="9992" max="9992" width="8.42578125" style="19" customWidth="1"/>
    <col min="9993" max="9993" width="9.28515625" style="19" customWidth="1"/>
    <col min="9994" max="9994" width="8.85546875" style="19" customWidth="1"/>
    <col min="9995" max="9995" width="9.140625" style="19" customWidth="1"/>
    <col min="9996" max="9996" width="8.5703125" style="19" customWidth="1"/>
    <col min="9997" max="9997" width="9" style="19" customWidth="1"/>
    <col min="9998" max="9998" width="7" style="19" customWidth="1"/>
    <col min="9999" max="9999" width="9.42578125" style="19" customWidth="1"/>
    <col min="10000" max="10000" width="8.85546875" style="19" customWidth="1"/>
    <col min="10001" max="10001" width="11.7109375" style="19" customWidth="1"/>
    <col min="10002" max="10241" width="9.140625" style="19"/>
    <col min="10242" max="10242" width="10.28515625" style="19" customWidth="1"/>
    <col min="10243" max="10243" width="0" style="19" hidden="1" customWidth="1"/>
    <col min="10244" max="10244" width="11.42578125" style="19" customWidth="1"/>
    <col min="10245" max="10245" width="10.85546875" style="19" bestFit="1" customWidth="1"/>
    <col min="10246" max="10246" width="10" style="19" bestFit="1" customWidth="1"/>
    <col min="10247" max="10247" width="8.42578125" style="19" bestFit="1" customWidth="1"/>
    <col min="10248" max="10248" width="8.42578125" style="19" customWidth="1"/>
    <col min="10249" max="10249" width="9.28515625" style="19" customWidth="1"/>
    <col min="10250" max="10250" width="8.85546875" style="19" customWidth="1"/>
    <col min="10251" max="10251" width="9.140625" style="19" customWidth="1"/>
    <col min="10252" max="10252" width="8.5703125" style="19" customWidth="1"/>
    <col min="10253" max="10253" width="9" style="19" customWidth="1"/>
    <col min="10254" max="10254" width="7" style="19" customWidth="1"/>
    <col min="10255" max="10255" width="9.42578125" style="19" customWidth="1"/>
    <col min="10256" max="10256" width="8.85546875" style="19" customWidth="1"/>
    <col min="10257" max="10257" width="11.7109375" style="19" customWidth="1"/>
    <col min="10258" max="10497" width="9.140625" style="19"/>
    <col min="10498" max="10498" width="10.28515625" style="19" customWidth="1"/>
    <col min="10499" max="10499" width="0" style="19" hidden="1" customWidth="1"/>
    <col min="10500" max="10500" width="11.42578125" style="19" customWidth="1"/>
    <col min="10501" max="10501" width="10.85546875" style="19" bestFit="1" customWidth="1"/>
    <col min="10502" max="10502" width="10" style="19" bestFit="1" customWidth="1"/>
    <col min="10503" max="10503" width="8.42578125" style="19" bestFit="1" customWidth="1"/>
    <col min="10504" max="10504" width="8.42578125" style="19" customWidth="1"/>
    <col min="10505" max="10505" width="9.28515625" style="19" customWidth="1"/>
    <col min="10506" max="10506" width="8.85546875" style="19" customWidth="1"/>
    <col min="10507" max="10507" width="9.140625" style="19" customWidth="1"/>
    <col min="10508" max="10508" width="8.5703125" style="19" customWidth="1"/>
    <col min="10509" max="10509" width="9" style="19" customWidth="1"/>
    <col min="10510" max="10510" width="7" style="19" customWidth="1"/>
    <col min="10511" max="10511" width="9.42578125" style="19" customWidth="1"/>
    <col min="10512" max="10512" width="8.85546875" style="19" customWidth="1"/>
    <col min="10513" max="10513" width="11.7109375" style="19" customWidth="1"/>
    <col min="10514" max="10753" width="9.140625" style="19"/>
    <col min="10754" max="10754" width="10.28515625" style="19" customWidth="1"/>
    <col min="10755" max="10755" width="0" style="19" hidden="1" customWidth="1"/>
    <col min="10756" max="10756" width="11.42578125" style="19" customWidth="1"/>
    <col min="10757" max="10757" width="10.85546875" style="19" bestFit="1" customWidth="1"/>
    <col min="10758" max="10758" width="10" style="19" bestFit="1" customWidth="1"/>
    <col min="10759" max="10759" width="8.42578125" style="19" bestFit="1" customWidth="1"/>
    <col min="10760" max="10760" width="8.42578125" style="19" customWidth="1"/>
    <col min="10761" max="10761" width="9.28515625" style="19" customWidth="1"/>
    <col min="10762" max="10762" width="8.85546875" style="19" customWidth="1"/>
    <col min="10763" max="10763" width="9.140625" style="19" customWidth="1"/>
    <col min="10764" max="10764" width="8.5703125" style="19" customWidth="1"/>
    <col min="10765" max="10765" width="9" style="19" customWidth="1"/>
    <col min="10766" max="10766" width="7" style="19" customWidth="1"/>
    <col min="10767" max="10767" width="9.42578125" style="19" customWidth="1"/>
    <col min="10768" max="10768" width="8.85546875" style="19" customWidth="1"/>
    <col min="10769" max="10769" width="11.7109375" style="19" customWidth="1"/>
    <col min="10770" max="11009" width="9.140625" style="19"/>
    <col min="11010" max="11010" width="10.28515625" style="19" customWidth="1"/>
    <col min="11011" max="11011" width="0" style="19" hidden="1" customWidth="1"/>
    <col min="11012" max="11012" width="11.42578125" style="19" customWidth="1"/>
    <col min="11013" max="11013" width="10.85546875" style="19" bestFit="1" customWidth="1"/>
    <col min="11014" max="11014" width="10" style="19" bestFit="1" customWidth="1"/>
    <col min="11015" max="11015" width="8.42578125" style="19" bestFit="1" customWidth="1"/>
    <col min="11016" max="11016" width="8.42578125" style="19" customWidth="1"/>
    <col min="11017" max="11017" width="9.28515625" style="19" customWidth="1"/>
    <col min="11018" max="11018" width="8.85546875" style="19" customWidth="1"/>
    <col min="11019" max="11019" width="9.140625" style="19" customWidth="1"/>
    <col min="11020" max="11020" width="8.5703125" style="19" customWidth="1"/>
    <col min="11021" max="11021" width="9" style="19" customWidth="1"/>
    <col min="11022" max="11022" width="7" style="19" customWidth="1"/>
    <col min="11023" max="11023" width="9.42578125" style="19" customWidth="1"/>
    <col min="11024" max="11024" width="8.85546875" style="19" customWidth="1"/>
    <col min="11025" max="11025" width="11.7109375" style="19" customWidth="1"/>
    <col min="11026" max="11265" width="9.140625" style="19"/>
    <col min="11266" max="11266" width="10.28515625" style="19" customWidth="1"/>
    <col min="11267" max="11267" width="0" style="19" hidden="1" customWidth="1"/>
    <col min="11268" max="11268" width="11.42578125" style="19" customWidth="1"/>
    <col min="11269" max="11269" width="10.85546875" style="19" bestFit="1" customWidth="1"/>
    <col min="11270" max="11270" width="10" style="19" bestFit="1" customWidth="1"/>
    <col min="11271" max="11271" width="8.42578125" style="19" bestFit="1" customWidth="1"/>
    <col min="11272" max="11272" width="8.42578125" style="19" customWidth="1"/>
    <col min="11273" max="11273" width="9.28515625" style="19" customWidth="1"/>
    <col min="11274" max="11274" width="8.85546875" style="19" customWidth="1"/>
    <col min="11275" max="11275" width="9.140625" style="19" customWidth="1"/>
    <col min="11276" max="11276" width="8.5703125" style="19" customWidth="1"/>
    <col min="11277" max="11277" width="9" style="19" customWidth="1"/>
    <col min="11278" max="11278" width="7" style="19" customWidth="1"/>
    <col min="11279" max="11279" width="9.42578125" style="19" customWidth="1"/>
    <col min="11280" max="11280" width="8.85546875" style="19" customWidth="1"/>
    <col min="11281" max="11281" width="11.7109375" style="19" customWidth="1"/>
    <col min="11282" max="11521" width="9.140625" style="19"/>
    <col min="11522" max="11522" width="10.28515625" style="19" customWidth="1"/>
    <col min="11523" max="11523" width="0" style="19" hidden="1" customWidth="1"/>
    <col min="11524" max="11524" width="11.42578125" style="19" customWidth="1"/>
    <col min="11525" max="11525" width="10.85546875" style="19" bestFit="1" customWidth="1"/>
    <col min="11526" max="11526" width="10" style="19" bestFit="1" customWidth="1"/>
    <col min="11527" max="11527" width="8.42578125" style="19" bestFit="1" customWidth="1"/>
    <col min="11528" max="11528" width="8.42578125" style="19" customWidth="1"/>
    <col min="11529" max="11529" width="9.28515625" style="19" customWidth="1"/>
    <col min="11530" max="11530" width="8.85546875" style="19" customWidth="1"/>
    <col min="11531" max="11531" width="9.140625" style="19" customWidth="1"/>
    <col min="11532" max="11532" width="8.5703125" style="19" customWidth="1"/>
    <col min="11533" max="11533" width="9" style="19" customWidth="1"/>
    <col min="11534" max="11534" width="7" style="19" customWidth="1"/>
    <col min="11535" max="11535" width="9.42578125" style="19" customWidth="1"/>
    <col min="11536" max="11536" width="8.85546875" style="19" customWidth="1"/>
    <col min="11537" max="11537" width="11.7109375" style="19" customWidth="1"/>
    <col min="11538" max="11777" width="9.140625" style="19"/>
    <col min="11778" max="11778" width="10.28515625" style="19" customWidth="1"/>
    <col min="11779" max="11779" width="0" style="19" hidden="1" customWidth="1"/>
    <col min="11780" max="11780" width="11.42578125" style="19" customWidth="1"/>
    <col min="11781" max="11781" width="10.85546875" style="19" bestFit="1" customWidth="1"/>
    <col min="11782" max="11782" width="10" style="19" bestFit="1" customWidth="1"/>
    <col min="11783" max="11783" width="8.42578125" style="19" bestFit="1" customWidth="1"/>
    <col min="11784" max="11784" width="8.42578125" style="19" customWidth="1"/>
    <col min="11785" max="11785" width="9.28515625" style="19" customWidth="1"/>
    <col min="11786" max="11786" width="8.85546875" style="19" customWidth="1"/>
    <col min="11787" max="11787" width="9.140625" style="19" customWidth="1"/>
    <col min="11788" max="11788" width="8.5703125" style="19" customWidth="1"/>
    <col min="11789" max="11789" width="9" style="19" customWidth="1"/>
    <col min="11790" max="11790" width="7" style="19" customWidth="1"/>
    <col min="11791" max="11791" width="9.42578125" style="19" customWidth="1"/>
    <col min="11792" max="11792" width="8.85546875" style="19" customWidth="1"/>
    <col min="11793" max="11793" width="11.7109375" style="19" customWidth="1"/>
    <col min="11794" max="12033" width="9.140625" style="19"/>
    <col min="12034" max="12034" width="10.28515625" style="19" customWidth="1"/>
    <col min="12035" max="12035" width="0" style="19" hidden="1" customWidth="1"/>
    <col min="12036" max="12036" width="11.42578125" style="19" customWidth="1"/>
    <col min="12037" max="12037" width="10.85546875" style="19" bestFit="1" customWidth="1"/>
    <col min="12038" max="12038" width="10" style="19" bestFit="1" customWidth="1"/>
    <col min="12039" max="12039" width="8.42578125" style="19" bestFit="1" customWidth="1"/>
    <col min="12040" max="12040" width="8.42578125" style="19" customWidth="1"/>
    <col min="12041" max="12041" width="9.28515625" style="19" customWidth="1"/>
    <col min="12042" max="12042" width="8.85546875" style="19" customWidth="1"/>
    <col min="12043" max="12043" width="9.140625" style="19" customWidth="1"/>
    <col min="12044" max="12044" width="8.5703125" style="19" customWidth="1"/>
    <col min="12045" max="12045" width="9" style="19" customWidth="1"/>
    <col min="12046" max="12046" width="7" style="19" customWidth="1"/>
    <col min="12047" max="12047" width="9.42578125" style="19" customWidth="1"/>
    <col min="12048" max="12048" width="8.85546875" style="19" customWidth="1"/>
    <col min="12049" max="12049" width="11.7109375" style="19" customWidth="1"/>
    <col min="12050" max="12289" width="9.140625" style="19"/>
    <col min="12290" max="12290" width="10.28515625" style="19" customWidth="1"/>
    <col min="12291" max="12291" width="0" style="19" hidden="1" customWidth="1"/>
    <col min="12292" max="12292" width="11.42578125" style="19" customWidth="1"/>
    <col min="12293" max="12293" width="10.85546875" style="19" bestFit="1" customWidth="1"/>
    <col min="12294" max="12294" width="10" style="19" bestFit="1" customWidth="1"/>
    <col min="12295" max="12295" width="8.42578125" style="19" bestFit="1" customWidth="1"/>
    <col min="12296" max="12296" width="8.42578125" style="19" customWidth="1"/>
    <col min="12297" max="12297" width="9.28515625" style="19" customWidth="1"/>
    <col min="12298" max="12298" width="8.85546875" style="19" customWidth="1"/>
    <col min="12299" max="12299" width="9.140625" style="19" customWidth="1"/>
    <col min="12300" max="12300" width="8.5703125" style="19" customWidth="1"/>
    <col min="12301" max="12301" width="9" style="19" customWidth="1"/>
    <col min="12302" max="12302" width="7" style="19" customWidth="1"/>
    <col min="12303" max="12303" width="9.42578125" style="19" customWidth="1"/>
    <col min="12304" max="12304" width="8.85546875" style="19" customWidth="1"/>
    <col min="12305" max="12305" width="11.7109375" style="19" customWidth="1"/>
    <col min="12306" max="12545" width="9.140625" style="19"/>
    <col min="12546" max="12546" width="10.28515625" style="19" customWidth="1"/>
    <col min="12547" max="12547" width="0" style="19" hidden="1" customWidth="1"/>
    <col min="12548" max="12548" width="11.42578125" style="19" customWidth="1"/>
    <col min="12549" max="12549" width="10.85546875" style="19" bestFit="1" customWidth="1"/>
    <col min="12550" max="12550" width="10" style="19" bestFit="1" customWidth="1"/>
    <col min="12551" max="12551" width="8.42578125" style="19" bestFit="1" customWidth="1"/>
    <col min="12552" max="12552" width="8.42578125" style="19" customWidth="1"/>
    <col min="12553" max="12553" width="9.28515625" style="19" customWidth="1"/>
    <col min="12554" max="12554" width="8.85546875" style="19" customWidth="1"/>
    <col min="12555" max="12555" width="9.140625" style="19" customWidth="1"/>
    <col min="12556" max="12556" width="8.5703125" style="19" customWidth="1"/>
    <col min="12557" max="12557" width="9" style="19" customWidth="1"/>
    <col min="12558" max="12558" width="7" style="19" customWidth="1"/>
    <col min="12559" max="12559" width="9.42578125" style="19" customWidth="1"/>
    <col min="12560" max="12560" width="8.85546875" style="19" customWidth="1"/>
    <col min="12561" max="12561" width="11.7109375" style="19" customWidth="1"/>
    <col min="12562" max="12801" width="9.140625" style="19"/>
    <col min="12802" max="12802" width="10.28515625" style="19" customWidth="1"/>
    <col min="12803" max="12803" width="0" style="19" hidden="1" customWidth="1"/>
    <col min="12804" max="12804" width="11.42578125" style="19" customWidth="1"/>
    <col min="12805" max="12805" width="10.85546875" style="19" bestFit="1" customWidth="1"/>
    <col min="12806" max="12806" width="10" style="19" bestFit="1" customWidth="1"/>
    <col min="12807" max="12807" width="8.42578125" style="19" bestFit="1" customWidth="1"/>
    <col min="12808" max="12808" width="8.42578125" style="19" customWidth="1"/>
    <col min="12809" max="12809" width="9.28515625" style="19" customWidth="1"/>
    <col min="12810" max="12810" width="8.85546875" style="19" customWidth="1"/>
    <col min="12811" max="12811" width="9.140625" style="19" customWidth="1"/>
    <col min="12812" max="12812" width="8.5703125" style="19" customWidth="1"/>
    <col min="12813" max="12813" width="9" style="19" customWidth="1"/>
    <col min="12814" max="12814" width="7" style="19" customWidth="1"/>
    <col min="12815" max="12815" width="9.42578125" style="19" customWidth="1"/>
    <col min="12816" max="12816" width="8.85546875" style="19" customWidth="1"/>
    <col min="12817" max="12817" width="11.7109375" style="19" customWidth="1"/>
    <col min="12818" max="13057" width="9.140625" style="19"/>
    <col min="13058" max="13058" width="10.28515625" style="19" customWidth="1"/>
    <col min="13059" max="13059" width="0" style="19" hidden="1" customWidth="1"/>
    <col min="13060" max="13060" width="11.42578125" style="19" customWidth="1"/>
    <col min="13061" max="13061" width="10.85546875" style="19" bestFit="1" customWidth="1"/>
    <col min="13062" max="13062" width="10" style="19" bestFit="1" customWidth="1"/>
    <col min="13063" max="13063" width="8.42578125" style="19" bestFit="1" customWidth="1"/>
    <col min="13064" max="13064" width="8.42578125" style="19" customWidth="1"/>
    <col min="13065" max="13065" width="9.28515625" style="19" customWidth="1"/>
    <col min="13066" max="13066" width="8.85546875" style="19" customWidth="1"/>
    <col min="13067" max="13067" width="9.140625" style="19" customWidth="1"/>
    <col min="13068" max="13068" width="8.5703125" style="19" customWidth="1"/>
    <col min="13069" max="13069" width="9" style="19" customWidth="1"/>
    <col min="13070" max="13070" width="7" style="19" customWidth="1"/>
    <col min="13071" max="13071" width="9.42578125" style="19" customWidth="1"/>
    <col min="13072" max="13072" width="8.85546875" style="19" customWidth="1"/>
    <col min="13073" max="13073" width="11.7109375" style="19" customWidth="1"/>
    <col min="13074" max="13313" width="9.140625" style="19"/>
    <col min="13314" max="13314" width="10.28515625" style="19" customWidth="1"/>
    <col min="13315" max="13315" width="0" style="19" hidden="1" customWidth="1"/>
    <col min="13316" max="13316" width="11.42578125" style="19" customWidth="1"/>
    <col min="13317" max="13317" width="10.85546875" style="19" bestFit="1" customWidth="1"/>
    <col min="13318" max="13318" width="10" style="19" bestFit="1" customWidth="1"/>
    <col min="13319" max="13319" width="8.42578125" style="19" bestFit="1" customWidth="1"/>
    <col min="13320" max="13320" width="8.42578125" style="19" customWidth="1"/>
    <col min="13321" max="13321" width="9.28515625" style="19" customWidth="1"/>
    <col min="13322" max="13322" width="8.85546875" style="19" customWidth="1"/>
    <col min="13323" max="13323" width="9.140625" style="19" customWidth="1"/>
    <col min="13324" max="13324" width="8.5703125" style="19" customWidth="1"/>
    <col min="13325" max="13325" width="9" style="19" customWidth="1"/>
    <col min="13326" max="13326" width="7" style="19" customWidth="1"/>
    <col min="13327" max="13327" width="9.42578125" style="19" customWidth="1"/>
    <col min="13328" max="13328" width="8.85546875" style="19" customWidth="1"/>
    <col min="13329" max="13329" width="11.7109375" style="19" customWidth="1"/>
    <col min="13330" max="13569" width="9.140625" style="19"/>
    <col min="13570" max="13570" width="10.28515625" style="19" customWidth="1"/>
    <col min="13571" max="13571" width="0" style="19" hidden="1" customWidth="1"/>
    <col min="13572" max="13572" width="11.42578125" style="19" customWidth="1"/>
    <col min="13573" max="13573" width="10.85546875" style="19" bestFit="1" customWidth="1"/>
    <col min="13574" max="13574" width="10" style="19" bestFit="1" customWidth="1"/>
    <col min="13575" max="13575" width="8.42578125" style="19" bestFit="1" customWidth="1"/>
    <col min="13576" max="13576" width="8.42578125" style="19" customWidth="1"/>
    <col min="13577" max="13577" width="9.28515625" style="19" customWidth="1"/>
    <col min="13578" max="13578" width="8.85546875" style="19" customWidth="1"/>
    <col min="13579" max="13579" width="9.140625" style="19" customWidth="1"/>
    <col min="13580" max="13580" width="8.5703125" style="19" customWidth="1"/>
    <col min="13581" max="13581" width="9" style="19" customWidth="1"/>
    <col min="13582" max="13582" width="7" style="19" customWidth="1"/>
    <col min="13583" max="13583" width="9.42578125" style="19" customWidth="1"/>
    <col min="13584" max="13584" width="8.85546875" style="19" customWidth="1"/>
    <col min="13585" max="13585" width="11.7109375" style="19" customWidth="1"/>
    <col min="13586" max="13825" width="9.140625" style="19"/>
    <col min="13826" max="13826" width="10.28515625" style="19" customWidth="1"/>
    <col min="13827" max="13827" width="0" style="19" hidden="1" customWidth="1"/>
    <col min="13828" max="13828" width="11.42578125" style="19" customWidth="1"/>
    <col min="13829" max="13829" width="10.85546875" style="19" bestFit="1" customWidth="1"/>
    <col min="13830" max="13830" width="10" style="19" bestFit="1" customWidth="1"/>
    <col min="13831" max="13831" width="8.42578125" style="19" bestFit="1" customWidth="1"/>
    <col min="13832" max="13832" width="8.42578125" style="19" customWidth="1"/>
    <col min="13833" max="13833" width="9.28515625" style="19" customWidth="1"/>
    <col min="13834" max="13834" width="8.85546875" style="19" customWidth="1"/>
    <col min="13835" max="13835" width="9.140625" style="19" customWidth="1"/>
    <col min="13836" max="13836" width="8.5703125" style="19" customWidth="1"/>
    <col min="13837" max="13837" width="9" style="19" customWidth="1"/>
    <col min="13838" max="13838" width="7" style="19" customWidth="1"/>
    <col min="13839" max="13839" width="9.42578125" style="19" customWidth="1"/>
    <col min="13840" max="13840" width="8.85546875" style="19" customWidth="1"/>
    <col min="13841" max="13841" width="11.7109375" style="19" customWidth="1"/>
    <col min="13842" max="14081" width="9.140625" style="19"/>
    <col min="14082" max="14082" width="10.28515625" style="19" customWidth="1"/>
    <col min="14083" max="14083" width="0" style="19" hidden="1" customWidth="1"/>
    <col min="14084" max="14084" width="11.42578125" style="19" customWidth="1"/>
    <col min="14085" max="14085" width="10.85546875" style="19" bestFit="1" customWidth="1"/>
    <col min="14086" max="14086" width="10" style="19" bestFit="1" customWidth="1"/>
    <col min="14087" max="14087" width="8.42578125" style="19" bestFit="1" customWidth="1"/>
    <col min="14088" max="14088" width="8.42578125" style="19" customWidth="1"/>
    <col min="14089" max="14089" width="9.28515625" style="19" customWidth="1"/>
    <col min="14090" max="14090" width="8.85546875" style="19" customWidth="1"/>
    <col min="14091" max="14091" width="9.140625" style="19" customWidth="1"/>
    <col min="14092" max="14092" width="8.5703125" style="19" customWidth="1"/>
    <col min="14093" max="14093" width="9" style="19" customWidth="1"/>
    <col min="14094" max="14094" width="7" style="19" customWidth="1"/>
    <col min="14095" max="14095" width="9.42578125" style="19" customWidth="1"/>
    <col min="14096" max="14096" width="8.85546875" style="19" customWidth="1"/>
    <col min="14097" max="14097" width="11.7109375" style="19" customWidth="1"/>
    <col min="14098" max="14337" width="9.140625" style="19"/>
    <col min="14338" max="14338" width="10.28515625" style="19" customWidth="1"/>
    <col min="14339" max="14339" width="0" style="19" hidden="1" customWidth="1"/>
    <col min="14340" max="14340" width="11.42578125" style="19" customWidth="1"/>
    <col min="14341" max="14341" width="10.85546875" style="19" bestFit="1" customWidth="1"/>
    <col min="14342" max="14342" width="10" style="19" bestFit="1" customWidth="1"/>
    <col min="14343" max="14343" width="8.42578125" style="19" bestFit="1" customWidth="1"/>
    <col min="14344" max="14344" width="8.42578125" style="19" customWidth="1"/>
    <col min="14345" max="14345" width="9.28515625" style="19" customWidth="1"/>
    <col min="14346" max="14346" width="8.85546875" style="19" customWidth="1"/>
    <col min="14347" max="14347" width="9.140625" style="19" customWidth="1"/>
    <col min="14348" max="14348" width="8.5703125" style="19" customWidth="1"/>
    <col min="14349" max="14349" width="9" style="19" customWidth="1"/>
    <col min="14350" max="14350" width="7" style="19" customWidth="1"/>
    <col min="14351" max="14351" width="9.42578125" style="19" customWidth="1"/>
    <col min="14352" max="14352" width="8.85546875" style="19" customWidth="1"/>
    <col min="14353" max="14353" width="11.7109375" style="19" customWidth="1"/>
    <col min="14354" max="14593" width="9.140625" style="19"/>
    <col min="14594" max="14594" width="10.28515625" style="19" customWidth="1"/>
    <col min="14595" max="14595" width="0" style="19" hidden="1" customWidth="1"/>
    <col min="14596" max="14596" width="11.42578125" style="19" customWidth="1"/>
    <col min="14597" max="14597" width="10.85546875" style="19" bestFit="1" customWidth="1"/>
    <col min="14598" max="14598" width="10" style="19" bestFit="1" customWidth="1"/>
    <col min="14599" max="14599" width="8.42578125" style="19" bestFit="1" customWidth="1"/>
    <col min="14600" max="14600" width="8.42578125" style="19" customWidth="1"/>
    <col min="14601" max="14601" width="9.28515625" style="19" customWidth="1"/>
    <col min="14602" max="14602" width="8.85546875" style="19" customWidth="1"/>
    <col min="14603" max="14603" width="9.140625" style="19" customWidth="1"/>
    <col min="14604" max="14604" width="8.5703125" style="19" customWidth="1"/>
    <col min="14605" max="14605" width="9" style="19" customWidth="1"/>
    <col min="14606" max="14606" width="7" style="19" customWidth="1"/>
    <col min="14607" max="14607" width="9.42578125" style="19" customWidth="1"/>
    <col min="14608" max="14608" width="8.85546875" style="19" customWidth="1"/>
    <col min="14609" max="14609" width="11.7109375" style="19" customWidth="1"/>
    <col min="14610" max="14849" width="9.140625" style="19"/>
    <col min="14850" max="14850" width="10.28515625" style="19" customWidth="1"/>
    <col min="14851" max="14851" width="0" style="19" hidden="1" customWidth="1"/>
    <col min="14852" max="14852" width="11.42578125" style="19" customWidth="1"/>
    <col min="14853" max="14853" width="10.85546875" style="19" bestFit="1" customWidth="1"/>
    <col min="14854" max="14854" width="10" style="19" bestFit="1" customWidth="1"/>
    <col min="14855" max="14855" width="8.42578125" style="19" bestFit="1" customWidth="1"/>
    <col min="14856" max="14856" width="8.42578125" style="19" customWidth="1"/>
    <col min="14857" max="14857" width="9.28515625" style="19" customWidth="1"/>
    <col min="14858" max="14858" width="8.85546875" style="19" customWidth="1"/>
    <col min="14859" max="14859" width="9.140625" style="19" customWidth="1"/>
    <col min="14860" max="14860" width="8.5703125" style="19" customWidth="1"/>
    <col min="14861" max="14861" width="9" style="19" customWidth="1"/>
    <col min="14862" max="14862" width="7" style="19" customWidth="1"/>
    <col min="14863" max="14863" width="9.42578125" style="19" customWidth="1"/>
    <col min="14864" max="14864" width="8.85546875" style="19" customWidth="1"/>
    <col min="14865" max="14865" width="11.7109375" style="19" customWidth="1"/>
    <col min="14866" max="15105" width="9.140625" style="19"/>
    <col min="15106" max="15106" width="10.28515625" style="19" customWidth="1"/>
    <col min="15107" max="15107" width="0" style="19" hidden="1" customWidth="1"/>
    <col min="15108" max="15108" width="11.42578125" style="19" customWidth="1"/>
    <col min="15109" max="15109" width="10.85546875" style="19" bestFit="1" customWidth="1"/>
    <col min="15110" max="15110" width="10" style="19" bestFit="1" customWidth="1"/>
    <col min="15111" max="15111" width="8.42578125" style="19" bestFit="1" customWidth="1"/>
    <col min="15112" max="15112" width="8.42578125" style="19" customWidth="1"/>
    <col min="15113" max="15113" width="9.28515625" style="19" customWidth="1"/>
    <col min="15114" max="15114" width="8.85546875" style="19" customWidth="1"/>
    <col min="15115" max="15115" width="9.140625" style="19" customWidth="1"/>
    <col min="15116" max="15116" width="8.5703125" style="19" customWidth="1"/>
    <col min="15117" max="15117" width="9" style="19" customWidth="1"/>
    <col min="15118" max="15118" width="7" style="19" customWidth="1"/>
    <col min="15119" max="15119" width="9.42578125" style="19" customWidth="1"/>
    <col min="15120" max="15120" width="8.85546875" style="19" customWidth="1"/>
    <col min="15121" max="15121" width="11.7109375" style="19" customWidth="1"/>
    <col min="15122" max="15361" width="9.140625" style="19"/>
    <col min="15362" max="15362" width="10.28515625" style="19" customWidth="1"/>
    <col min="15363" max="15363" width="0" style="19" hidden="1" customWidth="1"/>
    <col min="15364" max="15364" width="11.42578125" style="19" customWidth="1"/>
    <col min="15365" max="15365" width="10.85546875" style="19" bestFit="1" customWidth="1"/>
    <col min="15366" max="15366" width="10" style="19" bestFit="1" customWidth="1"/>
    <col min="15367" max="15367" width="8.42578125" style="19" bestFit="1" customWidth="1"/>
    <col min="15368" max="15368" width="8.42578125" style="19" customWidth="1"/>
    <col min="15369" max="15369" width="9.28515625" style="19" customWidth="1"/>
    <col min="15370" max="15370" width="8.85546875" style="19" customWidth="1"/>
    <col min="15371" max="15371" width="9.140625" style="19" customWidth="1"/>
    <col min="15372" max="15372" width="8.5703125" style="19" customWidth="1"/>
    <col min="15373" max="15373" width="9" style="19" customWidth="1"/>
    <col min="15374" max="15374" width="7" style="19" customWidth="1"/>
    <col min="15375" max="15375" width="9.42578125" style="19" customWidth="1"/>
    <col min="15376" max="15376" width="8.85546875" style="19" customWidth="1"/>
    <col min="15377" max="15377" width="11.7109375" style="19" customWidth="1"/>
    <col min="15378" max="15617" width="9.140625" style="19"/>
    <col min="15618" max="15618" width="10.28515625" style="19" customWidth="1"/>
    <col min="15619" max="15619" width="0" style="19" hidden="1" customWidth="1"/>
    <col min="15620" max="15620" width="11.42578125" style="19" customWidth="1"/>
    <col min="15621" max="15621" width="10.85546875" style="19" bestFit="1" customWidth="1"/>
    <col min="15622" max="15622" width="10" style="19" bestFit="1" customWidth="1"/>
    <col min="15623" max="15623" width="8.42578125" style="19" bestFit="1" customWidth="1"/>
    <col min="15624" max="15624" width="8.42578125" style="19" customWidth="1"/>
    <col min="15625" max="15625" width="9.28515625" style="19" customWidth="1"/>
    <col min="15626" max="15626" width="8.85546875" style="19" customWidth="1"/>
    <col min="15627" max="15627" width="9.140625" style="19" customWidth="1"/>
    <col min="15628" max="15628" width="8.5703125" style="19" customWidth="1"/>
    <col min="15629" max="15629" width="9" style="19" customWidth="1"/>
    <col min="15630" max="15630" width="7" style="19" customWidth="1"/>
    <col min="15631" max="15631" width="9.42578125" style="19" customWidth="1"/>
    <col min="15632" max="15632" width="8.85546875" style="19" customWidth="1"/>
    <col min="15633" max="15633" width="11.7109375" style="19" customWidth="1"/>
    <col min="15634" max="15873" width="9.140625" style="19"/>
    <col min="15874" max="15874" width="10.28515625" style="19" customWidth="1"/>
    <col min="15875" max="15875" width="0" style="19" hidden="1" customWidth="1"/>
    <col min="15876" max="15876" width="11.42578125" style="19" customWidth="1"/>
    <col min="15877" max="15877" width="10.85546875" style="19" bestFit="1" customWidth="1"/>
    <col min="15878" max="15878" width="10" style="19" bestFit="1" customWidth="1"/>
    <col min="15879" max="15879" width="8.42578125" style="19" bestFit="1" customWidth="1"/>
    <col min="15880" max="15880" width="8.42578125" style="19" customWidth="1"/>
    <col min="15881" max="15881" width="9.28515625" style="19" customWidth="1"/>
    <col min="15882" max="15882" width="8.85546875" style="19" customWidth="1"/>
    <col min="15883" max="15883" width="9.140625" style="19" customWidth="1"/>
    <col min="15884" max="15884" width="8.5703125" style="19" customWidth="1"/>
    <col min="15885" max="15885" width="9" style="19" customWidth="1"/>
    <col min="15886" max="15886" width="7" style="19" customWidth="1"/>
    <col min="15887" max="15887" width="9.42578125" style="19" customWidth="1"/>
    <col min="15888" max="15888" width="8.85546875" style="19" customWidth="1"/>
    <col min="15889" max="15889" width="11.7109375" style="19" customWidth="1"/>
    <col min="15890" max="16129" width="9.140625" style="19"/>
    <col min="16130" max="16130" width="10.28515625" style="19" customWidth="1"/>
    <col min="16131" max="16131" width="0" style="19" hidden="1" customWidth="1"/>
    <col min="16132" max="16132" width="11.42578125" style="19" customWidth="1"/>
    <col min="16133" max="16133" width="10.85546875" style="19" bestFit="1" customWidth="1"/>
    <col min="16134" max="16134" width="10" style="19" bestFit="1" customWidth="1"/>
    <col min="16135" max="16135" width="8.42578125" style="19" bestFit="1" customWidth="1"/>
    <col min="16136" max="16136" width="8.42578125" style="19" customWidth="1"/>
    <col min="16137" max="16137" width="9.28515625" style="19" customWidth="1"/>
    <col min="16138" max="16138" width="8.85546875" style="19" customWidth="1"/>
    <col min="16139" max="16139" width="9.140625" style="19" customWidth="1"/>
    <col min="16140" max="16140" width="8.5703125" style="19" customWidth="1"/>
    <col min="16141" max="16141" width="9" style="19" customWidth="1"/>
    <col min="16142" max="16142" width="7" style="19" customWidth="1"/>
    <col min="16143" max="16143" width="9.42578125" style="19" customWidth="1"/>
    <col min="16144" max="16144" width="8.85546875" style="19" customWidth="1"/>
    <col min="16145" max="16145" width="11.7109375" style="19" customWidth="1"/>
    <col min="16146" max="16384" width="9.140625" style="19"/>
  </cols>
  <sheetData>
    <row r="1" spans="1:21" ht="12.75">
      <c r="B1" s="40" t="s">
        <v>106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20"/>
      <c r="S1" s="20"/>
      <c r="T1" s="20"/>
      <c r="U1" s="20"/>
    </row>
    <row r="2" spans="1:21" ht="12.75"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</row>
    <row r="3" spans="1:21" ht="22.5">
      <c r="A3" s="13"/>
      <c r="B3" s="23" t="s">
        <v>107</v>
      </c>
      <c r="C3" s="24" t="s">
        <v>108</v>
      </c>
      <c r="D3" s="24" t="s">
        <v>109</v>
      </c>
      <c r="E3" s="24" t="s">
        <v>110</v>
      </c>
      <c r="F3" s="24" t="s">
        <v>111</v>
      </c>
      <c r="G3" s="24" t="s">
        <v>112</v>
      </c>
      <c r="H3" s="24" t="s">
        <v>113</v>
      </c>
      <c r="I3" s="24" t="s">
        <v>114</v>
      </c>
      <c r="J3" s="24" t="s">
        <v>115</v>
      </c>
      <c r="K3" s="24" t="s">
        <v>116</v>
      </c>
      <c r="L3" s="24" t="s">
        <v>117</v>
      </c>
      <c r="M3" s="24" t="s">
        <v>118</v>
      </c>
      <c r="N3" s="24" t="s">
        <v>119</v>
      </c>
      <c r="O3" s="24" t="s">
        <v>120</v>
      </c>
      <c r="P3" s="24" t="s">
        <v>121</v>
      </c>
      <c r="Q3" s="24" t="s">
        <v>122</v>
      </c>
    </row>
    <row r="4" spans="1:21">
      <c r="A4" s="13"/>
      <c r="B4" s="25" t="s">
        <v>123</v>
      </c>
      <c r="C4" s="26">
        <f>SUM(C5:C61)</f>
        <v>69602934.790000007</v>
      </c>
      <c r="D4" s="26">
        <f t="shared" ref="D4:Q4" si="0">SUM(D5:D61)</f>
        <v>3349754335.0100002</v>
      </c>
      <c r="E4" s="26">
        <f t="shared" si="0"/>
        <v>298461490</v>
      </c>
      <c r="F4" s="26">
        <f t="shared" si="0"/>
        <v>89895765.239999995</v>
      </c>
      <c r="G4" s="26">
        <f t="shared" si="0"/>
        <v>19104526.100000001</v>
      </c>
      <c r="H4" s="26">
        <f t="shared" si="0"/>
        <v>63446199.880000003</v>
      </c>
      <c r="I4" s="26">
        <f t="shared" si="0"/>
        <v>19819908</v>
      </c>
      <c r="J4" s="26">
        <f t="shared" si="0"/>
        <v>6635902.4000000004</v>
      </c>
      <c r="K4" s="26">
        <f t="shared" si="0"/>
        <v>5825897.3899999997</v>
      </c>
      <c r="L4" s="26">
        <f t="shared" si="0"/>
        <v>5224430</v>
      </c>
      <c r="M4" s="26">
        <f t="shared" si="0"/>
        <v>17961660</v>
      </c>
      <c r="N4" s="26">
        <f t="shared" si="0"/>
        <v>0</v>
      </c>
      <c r="O4" s="26">
        <f t="shared" si="0"/>
        <v>11542550</v>
      </c>
      <c r="P4" s="26">
        <f t="shared" si="0"/>
        <v>707382</v>
      </c>
      <c r="Q4" s="26">
        <f t="shared" si="0"/>
        <v>2811128624</v>
      </c>
    </row>
    <row r="5" spans="1:21" ht="13.5" customHeight="1">
      <c r="A5" s="13">
        <v>1</v>
      </c>
      <c r="B5" s="27" t="s">
        <v>135</v>
      </c>
      <c r="C5" s="28"/>
      <c r="D5" s="28">
        <f>SUM(E5:Q5)</f>
        <v>2272258</v>
      </c>
      <c r="E5" s="28">
        <v>617567</v>
      </c>
      <c r="F5" s="28"/>
      <c r="G5" s="28">
        <v>412936</v>
      </c>
      <c r="H5" s="28">
        <v>828072</v>
      </c>
      <c r="I5" s="28"/>
      <c r="J5" s="28"/>
      <c r="K5" s="28">
        <v>298683</v>
      </c>
      <c r="L5" s="28"/>
      <c r="M5" s="28"/>
      <c r="N5" s="28"/>
      <c r="O5" s="28"/>
      <c r="P5" s="28"/>
      <c r="Q5" s="28">
        <v>115000</v>
      </c>
    </row>
    <row r="6" spans="1:21">
      <c r="A6" s="13">
        <f>+A5+1</f>
        <v>2</v>
      </c>
      <c r="B6" s="27" t="s">
        <v>136</v>
      </c>
      <c r="C6" s="28"/>
      <c r="D6" s="28">
        <f t="shared" ref="D6:D61" si="1">SUM(E6:Q6)</f>
        <v>12141419</v>
      </c>
      <c r="E6" s="28">
        <v>12141419</v>
      </c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</row>
    <row r="7" spans="1:21">
      <c r="A7" s="13">
        <f t="shared" ref="A7:A61" si="2">+A6+1</f>
        <v>3</v>
      </c>
      <c r="B7" s="27" t="s">
        <v>137</v>
      </c>
      <c r="C7" s="28"/>
      <c r="D7" s="28">
        <f t="shared" si="1"/>
        <v>10965040</v>
      </c>
      <c r="E7" s="28">
        <v>10965040</v>
      </c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</row>
    <row r="8" spans="1:21">
      <c r="A8" s="13">
        <f t="shared" si="2"/>
        <v>4</v>
      </c>
      <c r="B8" s="27" t="s">
        <v>138</v>
      </c>
      <c r="C8" s="28"/>
      <c r="D8" s="28">
        <f t="shared" si="1"/>
        <v>15058671</v>
      </c>
      <c r="E8" s="28">
        <v>15058671</v>
      </c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</row>
    <row r="9" spans="1:21">
      <c r="A9" s="13">
        <f t="shared" si="2"/>
        <v>5</v>
      </c>
      <c r="B9" s="27" t="s">
        <v>139</v>
      </c>
      <c r="C9" s="28"/>
      <c r="D9" s="28">
        <f t="shared" si="1"/>
        <v>16144199</v>
      </c>
      <c r="E9" s="28">
        <v>13324979</v>
      </c>
      <c r="F9" s="28">
        <v>2819220</v>
      </c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</row>
    <row r="10" spans="1:21" ht="11.25" customHeight="1">
      <c r="A10" s="13">
        <f t="shared" si="2"/>
        <v>6</v>
      </c>
      <c r="B10" s="27" t="s">
        <v>140</v>
      </c>
      <c r="C10" s="28"/>
      <c r="D10" s="28">
        <f t="shared" si="1"/>
        <v>0</v>
      </c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</row>
    <row r="11" spans="1:21" ht="11.25" customHeight="1">
      <c r="A11" s="13">
        <f t="shared" si="2"/>
        <v>7</v>
      </c>
      <c r="B11" s="27" t="s">
        <v>141</v>
      </c>
      <c r="C11" s="28"/>
      <c r="D11" s="28">
        <f t="shared" si="1"/>
        <v>0</v>
      </c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</row>
    <row r="12" spans="1:21" ht="11.25" customHeight="1">
      <c r="A12" s="13">
        <f t="shared" si="2"/>
        <v>8</v>
      </c>
      <c r="B12" s="27" t="s">
        <v>142</v>
      </c>
      <c r="C12" s="28"/>
      <c r="D12" s="28">
        <f t="shared" si="1"/>
        <v>3738671</v>
      </c>
      <c r="E12" s="28"/>
      <c r="F12" s="28"/>
      <c r="G12" s="28">
        <v>250000</v>
      </c>
      <c r="H12" s="28">
        <v>3112671</v>
      </c>
      <c r="I12" s="28"/>
      <c r="J12" s="28"/>
      <c r="K12" s="28"/>
      <c r="L12" s="28"/>
      <c r="M12" s="28"/>
      <c r="N12" s="28"/>
      <c r="O12" s="28"/>
      <c r="P12" s="28"/>
      <c r="Q12" s="28">
        <f>245000+131000</f>
        <v>376000</v>
      </c>
    </row>
    <row r="13" spans="1:21">
      <c r="A13" s="13">
        <f t="shared" si="2"/>
        <v>9</v>
      </c>
      <c r="B13" s="29" t="s">
        <v>143</v>
      </c>
      <c r="C13" s="28"/>
      <c r="D13" s="28">
        <f t="shared" si="1"/>
        <v>1322432.3900000001</v>
      </c>
      <c r="E13" s="28"/>
      <c r="F13" s="28"/>
      <c r="G13" s="28">
        <v>456655.1</v>
      </c>
      <c r="H13" s="28">
        <v>865777.29</v>
      </c>
      <c r="I13" s="28"/>
      <c r="J13" s="28"/>
      <c r="K13" s="28"/>
      <c r="L13" s="28"/>
      <c r="M13" s="28"/>
      <c r="N13" s="28"/>
      <c r="O13" s="28"/>
      <c r="P13" s="28"/>
      <c r="Q13" s="28"/>
    </row>
    <row r="14" spans="1:21">
      <c r="A14" s="13">
        <f t="shared" si="2"/>
        <v>10</v>
      </c>
      <c r="B14" s="29" t="s">
        <v>144</v>
      </c>
      <c r="C14" s="28"/>
      <c r="D14" s="28">
        <f t="shared" si="1"/>
        <v>19096472</v>
      </c>
      <c r="E14" s="28">
        <v>12419639</v>
      </c>
      <c r="F14" s="28">
        <v>2947655</v>
      </c>
      <c r="G14" s="28"/>
      <c r="H14" s="28"/>
      <c r="I14" s="28">
        <v>3529178</v>
      </c>
      <c r="J14" s="28"/>
      <c r="K14" s="28"/>
      <c r="L14" s="28"/>
      <c r="M14" s="28"/>
      <c r="N14" s="28"/>
      <c r="O14" s="28"/>
      <c r="P14" s="28"/>
      <c r="Q14" s="28">
        <v>200000</v>
      </c>
    </row>
    <row r="15" spans="1:21">
      <c r="A15" s="13">
        <f t="shared" si="2"/>
        <v>11</v>
      </c>
      <c r="B15" s="29" t="s">
        <v>145</v>
      </c>
      <c r="C15" s="28"/>
      <c r="D15" s="28">
        <f t="shared" si="1"/>
        <v>13505123</v>
      </c>
      <c r="E15" s="28">
        <f>9495355+2411491</f>
        <v>11906846</v>
      </c>
      <c r="F15" s="28">
        <v>312277</v>
      </c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>
        <f>252000+230000+224500+234600+344900</f>
        <v>1286000</v>
      </c>
    </row>
    <row r="16" spans="1:21">
      <c r="A16" s="13">
        <f t="shared" si="2"/>
        <v>12</v>
      </c>
      <c r="B16" s="29" t="s">
        <v>146</v>
      </c>
      <c r="C16" s="28"/>
      <c r="D16" s="28">
        <f t="shared" si="1"/>
        <v>15543573</v>
      </c>
      <c r="E16" s="28">
        <f>2721200+10635609</f>
        <v>13356809</v>
      </c>
      <c r="F16" s="28">
        <v>182403</v>
      </c>
      <c r="G16" s="28">
        <v>385656</v>
      </c>
      <c r="H16" s="28">
        <v>1407335</v>
      </c>
      <c r="I16" s="28"/>
      <c r="J16" s="28">
        <f>72600+19600</f>
        <v>92200</v>
      </c>
      <c r="K16" s="28"/>
      <c r="L16" s="28"/>
      <c r="M16" s="28"/>
      <c r="N16" s="28"/>
      <c r="O16" s="28"/>
      <c r="P16" s="28"/>
      <c r="Q16" s="28">
        <f>65000+54170</f>
        <v>119170</v>
      </c>
    </row>
    <row r="17" spans="1:17">
      <c r="A17" s="13">
        <f t="shared" si="2"/>
        <v>13</v>
      </c>
      <c r="B17" s="29" t="s">
        <v>147</v>
      </c>
      <c r="C17" s="28"/>
      <c r="D17" s="28">
        <f t="shared" si="1"/>
        <v>8824519</v>
      </c>
      <c r="E17" s="28">
        <v>8824519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</row>
    <row r="18" spans="1:17">
      <c r="A18" s="13">
        <f t="shared" si="2"/>
        <v>14</v>
      </c>
      <c r="B18" s="29" t="s">
        <v>148</v>
      </c>
      <c r="C18" s="28"/>
      <c r="D18" s="28">
        <f t="shared" si="1"/>
        <v>14979017</v>
      </c>
      <c r="E18" s="28">
        <v>14217010</v>
      </c>
      <c r="F18" s="28">
        <v>762007</v>
      </c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</row>
    <row r="19" spans="1:17">
      <c r="A19" s="13">
        <f t="shared" si="2"/>
        <v>15</v>
      </c>
      <c r="B19" s="30" t="s">
        <v>149</v>
      </c>
      <c r="C19" s="31">
        <v>9960000</v>
      </c>
      <c r="D19" s="28">
        <f t="shared" si="1"/>
        <v>7466573</v>
      </c>
      <c r="E19" s="31"/>
      <c r="F19" s="31"/>
      <c r="G19" s="31">
        <v>1736049</v>
      </c>
      <c r="H19" s="31">
        <v>3499560</v>
      </c>
      <c r="I19" s="31"/>
      <c r="J19" s="31">
        <v>1594864</v>
      </c>
      <c r="K19" s="31">
        <v>342100</v>
      </c>
      <c r="L19" s="31"/>
      <c r="M19" s="31">
        <v>294000</v>
      </c>
      <c r="N19" s="31"/>
      <c r="O19" s="31"/>
      <c r="P19" s="31"/>
      <c r="Q19" s="31"/>
    </row>
    <row r="20" spans="1:17">
      <c r="A20" s="13">
        <f t="shared" si="2"/>
        <v>16</v>
      </c>
      <c r="B20" s="30" t="s">
        <v>150</v>
      </c>
      <c r="C20" s="31">
        <v>628473.93000000005</v>
      </c>
      <c r="D20" s="28">
        <f t="shared" si="1"/>
        <v>46781135</v>
      </c>
      <c r="E20" s="31">
        <v>29570940</v>
      </c>
      <c r="F20" s="32">
        <v>17210195</v>
      </c>
      <c r="G20" s="32"/>
      <c r="H20" s="32"/>
      <c r="I20" s="32"/>
      <c r="J20" s="32"/>
      <c r="K20" s="32"/>
      <c r="L20" s="31"/>
      <c r="M20" s="31"/>
      <c r="N20" s="31"/>
      <c r="O20" s="31"/>
      <c r="P20" s="31"/>
      <c r="Q20" s="31"/>
    </row>
    <row r="21" spans="1:17">
      <c r="A21" s="13">
        <f t="shared" si="2"/>
        <v>17</v>
      </c>
      <c r="B21" s="30" t="s">
        <v>151</v>
      </c>
      <c r="C21" s="31"/>
      <c r="D21" s="28">
        <f t="shared" si="1"/>
        <v>1807565.2</v>
      </c>
      <c r="E21" s="31">
        <v>73029</v>
      </c>
      <c r="F21" s="31">
        <v>122273</v>
      </c>
      <c r="G21" s="31">
        <v>342111</v>
      </c>
      <c r="H21" s="31">
        <v>321300</v>
      </c>
      <c r="I21" s="31"/>
      <c r="J21" s="31">
        <v>72852.2</v>
      </c>
      <c r="K21" s="31"/>
      <c r="L21" s="31"/>
      <c r="M21" s="31">
        <v>816000</v>
      </c>
      <c r="N21" s="31"/>
      <c r="O21" s="31"/>
      <c r="P21" s="31"/>
      <c r="Q21" s="31">
        <v>60000</v>
      </c>
    </row>
    <row r="22" spans="1:17">
      <c r="A22" s="13">
        <f t="shared" si="2"/>
        <v>18</v>
      </c>
      <c r="B22" s="30" t="s">
        <v>152</v>
      </c>
      <c r="C22" s="31"/>
      <c r="D22" s="28">
        <f t="shared" si="1"/>
        <v>3974629</v>
      </c>
      <c r="E22" s="31"/>
      <c r="F22" s="31"/>
      <c r="G22" s="31"/>
      <c r="H22" s="31"/>
      <c r="I22" s="31"/>
      <c r="J22" s="31">
        <v>2182247</v>
      </c>
      <c r="K22" s="31"/>
      <c r="L22" s="31"/>
      <c r="M22" s="31">
        <v>1085000</v>
      </c>
      <c r="N22" s="31"/>
      <c r="O22" s="31"/>
      <c r="P22" s="31">
        <v>707382</v>
      </c>
      <c r="Q22" s="31"/>
    </row>
    <row r="23" spans="1:17">
      <c r="A23" s="13">
        <f t="shared" si="2"/>
        <v>19</v>
      </c>
      <c r="B23" s="30" t="s">
        <v>153</v>
      </c>
      <c r="C23" s="31"/>
      <c r="D23" s="28">
        <f t="shared" si="1"/>
        <v>5790542</v>
      </c>
      <c r="E23" s="31">
        <v>5746415</v>
      </c>
      <c r="F23" s="31"/>
      <c r="G23" s="31"/>
      <c r="H23" s="31"/>
      <c r="I23" s="31"/>
      <c r="J23" s="31"/>
      <c r="K23" s="31">
        <v>44127</v>
      </c>
      <c r="L23" s="31"/>
      <c r="M23" s="31">
        <v>0</v>
      </c>
      <c r="N23" s="31"/>
      <c r="O23" s="31"/>
      <c r="P23" s="31">
        <v>0</v>
      </c>
      <c r="Q23" s="31"/>
    </row>
    <row r="24" spans="1:17">
      <c r="A24" s="13">
        <f t="shared" si="2"/>
        <v>20</v>
      </c>
      <c r="B24" s="30" t="s">
        <v>5</v>
      </c>
      <c r="C24" s="31"/>
      <c r="D24" s="28">
        <f t="shared" si="1"/>
        <v>196980</v>
      </c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>
        <f>61980+135000</f>
        <v>196980</v>
      </c>
    </row>
    <row r="25" spans="1:17">
      <c r="A25" s="13">
        <f t="shared" si="2"/>
        <v>21</v>
      </c>
      <c r="B25" s="30" t="s">
        <v>6</v>
      </c>
      <c r="C25" s="31"/>
      <c r="D25" s="28">
        <f t="shared" si="1"/>
        <v>0</v>
      </c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</row>
    <row r="26" spans="1:17">
      <c r="A26" s="13">
        <f t="shared" si="2"/>
        <v>22</v>
      </c>
      <c r="B26" s="30" t="s">
        <v>7</v>
      </c>
      <c r="C26" s="31"/>
      <c r="D26" s="28">
        <f t="shared" si="1"/>
        <v>1183224</v>
      </c>
      <c r="E26" s="31"/>
      <c r="F26" s="31">
        <v>614324</v>
      </c>
      <c r="G26" s="31"/>
      <c r="H26" s="31"/>
      <c r="I26" s="31"/>
      <c r="J26" s="31"/>
      <c r="K26" s="31"/>
      <c r="L26" s="31"/>
      <c r="M26" s="31">
        <v>212900</v>
      </c>
      <c r="N26" s="31"/>
      <c r="O26" s="31">
        <v>356000</v>
      </c>
      <c r="P26" s="31"/>
      <c r="Q26" s="31"/>
    </row>
    <row r="27" spans="1:17">
      <c r="A27" s="13">
        <f t="shared" si="2"/>
        <v>23</v>
      </c>
      <c r="B27" s="30" t="s">
        <v>8</v>
      </c>
      <c r="C27" s="31"/>
      <c r="D27" s="28">
        <f t="shared" si="1"/>
        <v>5528897</v>
      </c>
      <c r="E27" s="31"/>
      <c r="F27" s="31"/>
      <c r="G27" s="31">
        <v>917722</v>
      </c>
      <c r="H27" s="31">
        <v>1375810</v>
      </c>
      <c r="I27" s="31"/>
      <c r="J27" s="31">
        <v>762137</v>
      </c>
      <c r="K27" s="31">
        <v>375848</v>
      </c>
      <c r="L27" s="31">
        <v>1379900</v>
      </c>
      <c r="M27" s="31">
        <v>72080</v>
      </c>
      <c r="N27" s="31"/>
      <c r="O27" s="31">
        <v>196700</v>
      </c>
      <c r="P27" s="31"/>
      <c r="Q27" s="31">
        <v>448700</v>
      </c>
    </row>
    <row r="28" spans="1:17">
      <c r="A28" s="13">
        <f t="shared" si="2"/>
        <v>24</v>
      </c>
      <c r="B28" s="30" t="s">
        <v>9</v>
      </c>
      <c r="C28" s="31"/>
      <c r="D28" s="28">
        <f t="shared" si="1"/>
        <v>16225992</v>
      </c>
      <c r="E28" s="31"/>
      <c r="F28" s="31"/>
      <c r="G28" s="31">
        <v>1305494</v>
      </c>
      <c r="H28" s="31">
        <v>12756348</v>
      </c>
      <c r="I28" s="31"/>
      <c r="J28" s="31">
        <v>125950</v>
      </c>
      <c r="K28" s="31">
        <v>363000</v>
      </c>
      <c r="L28" s="31"/>
      <c r="M28" s="31">
        <v>727200</v>
      </c>
      <c r="N28" s="31"/>
      <c r="O28" s="31">
        <v>154500</v>
      </c>
      <c r="P28" s="31"/>
      <c r="Q28" s="31">
        <f>46000+546400+201100</f>
        <v>793500</v>
      </c>
    </row>
    <row r="29" spans="1:17">
      <c r="A29" s="13">
        <f t="shared" si="2"/>
        <v>25</v>
      </c>
      <c r="B29" s="30" t="s">
        <v>10</v>
      </c>
      <c r="C29" s="31"/>
      <c r="D29" s="28">
        <f t="shared" si="1"/>
        <v>2333693</v>
      </c>
      <c r="E29" s="31"/>
      <c r="F29" s="31"/>
      <c r="G29" s="31"/>
      <c r="H29" s="31">
        <v>315370</v>
      </c>
      <c r="I29" s="31"/>
      <c r="J29" s="31"/>
      <c r="K29" s="31"/>
      <c r="L29" s="31">
        <v>123000</v>
      </c>
      <c r="M29" s="31"/>
      <c r="N29" s="31"/>
      <c r="O29" s="31">
        <v>772700</v>
      </c>
      <c r="P29" s="31"/>
      <c r="Q29" s="31">
        <f>721000+150000+251623</f>
        <v>1122623</v>
      </c>
    </row>
    <row r="30" spans="1:17">
      <c r="A30" s="13">
        <f t="shared" si="2"/>
        <v>26</v>
      </c>
      <c r="B30" s="30" t="s">
        <v>11</v>
      </c>
      <c r="C30" s="31"/>
      <c r="D30" s="28">
        <f t="shared" si="1"/>
        <v>1243560</v>
      </c>
      <c r="E30" s="31">
        <v>647960</v>
      </c>
      <c r="F30" s="31"/>
      <c r="G30" s="31"/>
      <c r="H30" s="31"/>
      <c r="I30" s="31"/>
      <c r="J30" s="31"/>
      <c r="K30" s="31"/>
      <c r="L30" s="31"/>
      <c r="M30" s="31">
        <v>489600</v>
      </c>
      <c r="N30" s="31"/>
      <c r="O30" s="31"/>
      <c r="P30" s="31"/>
      <c r="Q30" s="31">
        <f>40000+66000</f>
        <v>106000</v>
      </c>
    </row>
    <row r="31" spans="1:17">
      <c r="A31" s="13">
        <f t="shared" si="2"/>
        <v>27</v>
      </c>
      <c r="B31" s="30" t="s">
        <v>12</v>
      </c>
      <c r="C31" s="31">
        <v>207358</v>
      </c>
      <c r="D31" s="28">
        <f t="shared" si="1"/>
        <v>2824965</v>
      </c>
      <c r="E31" s="31"/>
      <c r="F31" s="31">
        <v>369965</v>
      </c>
      <c r="G31" s="31"/>
      <c r="H31" s="31"/>
      <c r="I31" s="31"/>
      <c r="J31" s="31"/>
      <c r="K31" s="31"/>
      <c r="L31" s="31"/>
      <c r="M31" s="31"/>
      <c r="N31" s="31"/>
      <c r="O31" s="31">
        <v>2200000</v>
      </c>
      <c r="P31" s="31"/>
      <c r="Q31" s="31">
        <f>80000+175000</f>
        <v>255000</v>
      </c>
    </row>
    <row r="32" spans="1:17">
      <c r="A32" s="13">
        <f t="shared" si="2"/>
        <v>28</v>
      </c>
      <c r="B32" s="30" t="s">
        <v>13</v>
      </c>
      <c r="C32" s="31"/>
      <c r="D32" s="28">
        <f t="shared" si="1"/>
        <v>2232546</v>
      </c>
      <c r="E32" s="31"/>
      <c r="F32" s="31">
        <v>498597</v>
      </c>
      <c r="G32" s="31">
        <v>365949</v>
      </c>
      <c r="H32" s="31"/>
      <c r="I32" s="31"/>
      <c r="J32" s="31"/>
      <c r="K32" s="31"/>
      <c r="L32" s="31"/>
      <c r="M32" s="31">
        <v>377700</v>
      </c>
      <c r="N32" s="31"/>
      <c r="O32" s="31"/>
      <c r="P32" s="31"/>
      <c r="Q32" s="31">
        <f>117000+781300+92000</f>
        <v>990300</v>
      </c>
    </row>
    <row r="33" spans="1:17">
      <c r="A33" s="13">
        <f t="shared" si="2"/>
        <v>29</v>
      </c>
      <c r="B33" s="30" t="s">
        <v>14</v>
      </c>
      <c r="C33" s="31">
        <v>2003003</v>
      </c>
      <c r="D33" s="28">
        <f t="shared" si="1"/>
        <v>12456189</v>
      </c>
      <c r="E33" s="31">
        <v>12456189</v>
      </c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</row>
    <row r="34" spans="1:17">
      <c r="A34" s="13">
        <f t="shared" si="2"/>
        <v>30</v>
      </c>
      <c r="B34" s="30" t="s">
        <v>15</v>
      </c>
      <c r="C34" s="31"/>
      <c r="D34" s="28">
        <f t="shared" si="1"/>
        <v>26165283</v>
      </c>
      <c r="E34" s="31">
        <v>26165283</v>
      </c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</row>
    <row r="35" spans="1:17">
      <c r="A35" s="13">
        <f t="shared" si="2"/>
        <v>31</v>
      </c>
      <c r="B35" s="30" t="s">
        <v>16</v>
      </c>
      <c r="C35" s="31"/>
      <c r="D35" s="28">
        <f t="shared" si="1"/>
        <v>0</v>
      </c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</row>
    <row r="36" spans="1:17">
      <c r="A36" s="13">
        <f t="shared" si="2"/>
        <v>32</v>
      </c>
      <c r="B36" s="30" t="s">
        <v>17</v>
      </c>
      <c r="C36" s="31"/>
      <c r="D36" s="28">
        <f t="shared" si="1"/>
        <v>4050070</v>
      </c>
      <c r="E36" s="31">
        <f>101749+100104+149700+43640</f>
        <v>395193</v>
      </c>
      <c r="F36" s="31">
        <v>3133977</v>
      </c>
      <c r="G36" s="31"/>
      <c r="H36" s="31"/>
      <c r="I36" s="31"/>
      <c r="J36" s="31"/>
      <c r="K36" s="31"/>
      <c r="L36" s="31"/>
      <c r="M36" s="31">
        <v>66500</v>
      </c>
      <c r="N36" s="31"/>
      <c r="O36" s="31"/>
      <c r="P36" s="31"/>
      <c r="Q36" s="31">
        <f>440000+14400</f>
        <v>454400</v>
      </c>
    </row>
    <row r="37" spans="1:17">
      <c r="A37" s="13">
        <f t="shared" si="2"/>
        <v>33</v>
      </c>
      <c r="B37" s="30" t="s">
        <v>18</v>
      </c>
      <c r="C37" s="31"/>
      <c r="D37" s="28">
        <f t="shared" si="1"/>
        <v>1150254</v>
      </c>
      <c r="E37" s="31"/>
      <c r="F37" s="31"/>
      <c r="G37" s="31"/>
      <c r="H37" s="31">
        <v>1057254</v>
      </c>
      <c r="I37" s="31"/>
      <c r="J37" s="31"/>
      <c r="K37" s="31"/>
      <c r="L37" s="31"/>
      <c r="M37" s="31"/>
      <c r="N37" s="31"/>
      <c r="O37" s="31">
        <v>60000</v>
      </c>
      <c r="P37" s="31"/>
      <c r="Q37" s="31">
        <v>33000</v>
      </c>
    </row>
    <row r="38" spans="1:17">
      <c r="A38" s="13">
        <f t="shared" si="2"/>
        <v>34</v>
      </c>
      <c r="B38" s="30" t="s">
        <v>19</v>
      </c>
      <c r="C38" s="31"/>
      <c r="D38" s="28">
        <f t="shared" si="1"/>
        <v>6524240</v>
      </c>
      <c r="E38" s="31"/>
      <c r="F38" s="31"/>
      <c r="G38" s="31"/>
      <c r="H38" s="31">
        <v>5158040</v>
      </c>
      <c r="I38" s="31"/>
      <c r="J38" s="31"/>
      <c r="K38" s="31"/>
      <c r="L38" s="31"/>
      <c r="M38" s="31">
        <v>781200</v>
      </c>
      <c r="N38" s="31"/>
      <c r="O38" s="31">
        <v>585000</v>
      </c>
      <c r="P38" s="31"/>
      <c r="Q38" s="31"/>
    </row>
    <row r="39" spans="1:17">
      <c r="A39" s="13">
        <f t="shared" si="2"/>
        <v>35</v>
      </c>
      <c r="B39" s="30" t="s">
        <v>20</v>
      </c>
      <c r="C39" s="31"/>
      <c r="D39" s="28">
        <f t="shared" si="1"/>
        <v>0</v>
      </c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</row>
    <row r="40" spans="1:17">
      <c r="A40" s="13">
        <f t="shared" si="2"/>
        <v>36</v>
      </c>
      <c r="B40" s="30" t="s">
        <v>21</v>
      </c>
      <c r="C40" s="31"/>
      <c r="D40" s="28">
        <f t="shared" si="1"/>
        <v>14320925</v>
      </c>
      <c r="E40" s="31">
        <v>4018803</v>
      </c>
      <c r="F40" s="31">
        <v>1906755</v>
      </c>
      <c r="G40" s="31">
        <v>810815</v>
      </c>
      <c r="H40" s="31">
        <v>4985324</v>
      </c>
      <c r="I40" s="31">
        <v>1500000</v>
      </c>
      <c r="J40" s="31">
        <v>188660</v>
      </c>
      <c r="K40" s="31">
        <v>396968</v>
      </c>
      <c r="L40" s="31"/>
      <c r="M40" s="31"/>
      <c r="N40" s="31"/>
      <c r="O40" s="31"/>
      <c r="P40" s="31"/>
      <c r="Q40" s="31">
        <v>513600</v>
      </c>
    </row>
    <row r="41" spans="1:17">
      <c r="A41" s="13">
        <f t="shared" si="2"/>
        <v>37</v>
      </c>
      <c r="B41" s="30" t="s">
        <v>22</v>
      </c>
      <c r="C41" s="31"/>
      <c r="D41" s="28">
        <f t="shared" si="1"/>
        <v>41605717</v>
      </c>
      <c r="E41" s="31">
        <v>11828142</v>
      </c>
      <c r="F41" s="31">
        <v>606587</v>
      </c>
      <c r="G41" s="31">
        <v>3354579</v>
      </c>
      <c r="H41" s="31">
        <v>13337753</v>
      </c>
      <c r="I41" s="31">
        <v>9000000</v>
      </c>
      <c r="J41" s="31">
        <v>95480</v>
      </c>
      <c r="K41" s="31">
        <v>549626</v>
      </c>
      <c r="L41" s="31">
        <v>120000</v>
      </c>
      <c r="M41" s="31">
        <v>1761500</v>
      </c>
      <c r="N41" s="31"/>
      <c r="O41" s="31">
        <v>415600</v>
      </c>
      <c r="P41" s="31"/>
      <c r="Q41" s="31">
        <f>267100+9350+160000+100000</f>
        <v>536450</v>
      </c>
    </row>
    <row r="42" spans="1:17">
      <c r="A42" s="13">
        <f t="shared" si="2"/>
        <v>38</v>
      </c>
      <c r="B42" s="30" t="s">
        <v>23</v>
      </c>
      <c r="C42" s="31"/>
      <c r="D42" s="28">
        <f t="shared" si="1"/>
        <v>34782902</v>
      </c>
      <c r="E42" s="31">
        <f>3161201+11975660</f>
        <v>15136861</v>
      </c>
      <c r="F42" s="31">
        <v>2820465</v>
      </c>
      <c r="G42" s="31">
        <v>1397918</v>
      </c>
      <c r="H42" s="31">
        <v>7494883</v>
      </c>
      <c r="I42" s="31">
        <v>4158630</v>
      </c>
      <c r="J42" s="31">
        <v>794247</v>
      </c>
      <c r="K42" s="31">
        <v>422248</v>
      </c>
      <c r="L42" s="31">
        <v>1358050</v>
      </c>
      <c r="M42" s="31"/>
      <c r="N42" s="31"/>
      <c r="O42" s="31">
        <v>489000</v>
      </c>
      <c r="P42" s="31"/>
      <c r="Q42" s="31">
        <f>280600+430000</f>
        <v>710600</v>
      </c>
    </row>
    <row r="43" spans="1:17">
      <c r="A43" s="13">
        <f t="shared" si="2"/>
        <v>39</v>
      </c>
      <c r="B43" s="30" t="s">
        <v>24</v>
      </c>
      <c r="C43" s="31"/>
      <c r="D43" s="28">
        <f t="shared" si="1"/>
        <v>19632515</v>
      </c>
      <c r="E43" s="31">
        <v>13341777</v>
      </c>
      <c r="F43" s="31">
        <v>3330826</v>
      </c>
      <c r="G43" s="31">
        <v>1116684</v>
      </c>
      <c r="H43" s="31"/>
      <c r="I43" s="31"/>
      <c r="J43" s="31">
        <v>535228</v>
      </c>
      <c r="K43" s="31">
        <v>1308000</v>
      </c>
      <c r="L43" s="31"/>
      <c r="M43" s="31"/>
      <c r="N43" s="31"/>
      <c r="O43" s="31"/>
      <c r="P43" s="31"/>
      <c r="Q43" s="31"/>
    </row>
    <row r="44" spans="1:17">
      <c r="A44" s="13">
        <f t="shared" si="2"/>
        <v>40</v>
      </c>
      <c r="B44" s="30" t="s">
        <v>25</v>
      </c>
      <c r="C44" s="31"/>
      <c r="D44" s="28">
        <f t="shared" si="1"/>
        <v>0</v>
      </c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</row>
    <row r="45" spans="1:17">
      <c r="A45" s="13">
        <f t="shared" si="2"/>
        <v>41</v>
      </c>
      <c r="B45" s="30" t="s">
        <v>26</v>
      </c>
      <c r="C45" s="31"/>
      <c r="D45" s="28">
        <f t="shared" si="1"/>
        <v>2548350</v>
      </c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>
        <v>2548350</v>
      </c>
      <c r="P45" s="31"/>
      <c r="Q45" s="31"/>
    </row>
    <row r="46" spans="1:17">
      <c r="A46" s="13">
        <f t="shared" si="2"/>
        <v>42</v>
      </c>
      <c r="B46" s="30" t="s">
        <v>27</v>
      </c>
      <c r="C46" s="31"/>
      <c r="D46" s="28">
        <f t="shared" si="1"/>
        <v>16269963</v>
      </c>
      <c r="E46" s="31"/>
      <c r="F46" s="31">
        <v>3922545</v>
      </c>
      <c r="G46" s="31"/>
      <c r="H46" s="31"/>
      <c r="I46" s="31">
        <v>1007100</v>
      </c>
      <c r="J46" s="31"/>
      <c r="K46" s="31"/>
      <c r="L46" s="31">
        <v>2000000</v>
      </c>
      <c r="M46" s="31"/>
      <c r="N46" s="31"/>
      <c r="O46" s="31">
        <v>3764700</v>
      </c>
      <c r="P46" s="31"/>
      <c r="Q46" s="31">
        <f>4494218+1081400</f>
        <v>5575618</v>
      </c>
    </row>
    <row r="47" spans="1:17">
      <c r="A47" s="13">
        <f t="shared" si="2"/>
        <v>43</v>
      </c>
      <c r="B47" s="30" t="s">
        <v>28</v>
      </c>
      <c r="C47" s="31"/>
      <c r="D47" s="28">
        <f t="shared" si="1"/>
        <v>14014830</v>
      </c>
      <c r="E47" s="31">
        <v>13992550</v>
      </c>
      <c r="F47" s="31"/>
      <c r="G47" s="31"/>
      <c r="H47" s="31"/>
      <c r="I47" s="31"/>
      <c r="J47" s="31">
        <v>22280</v>
      </c>
      <c r="K47" s="31"/>
      <c r="L47" s="31"/>
      <c r="M47" s="31"/>
      <c r="N47" s="31"/>
      <c r="O47" s="31"/>
      <c r="P47" s="31"/>
      <c r="Q47" s="31"/>
    </row>
    <row r="48" spans="1:17">
      <c r="A48" s="13">
        <f t="shared" si="2"/>
        <v>44</v>
      </c>
      <c r="B48" s="30" t="s">
        <v>29</v>
      </c>
      <c r="C48" s="31"/>
      <c r="D48" s="28">
        <f t="shared" si="1"/>
        <v>21734525</v>
      </c>
      <c r="E48" s="31">
        <v>21734525</v>
      </c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</row>
    <row r="49" spans="1:17">
      <c r="A49" s="13">
        <f t="shared" si="2"/>
        <v>45</v>
      </c>
      <c r="B49" s="30" t="s">
        <v>124</v>
      </c>
      <c r="C49" s="31">
        <v>45200923.32</v>
      </c>
      <c r="D49" s="28">
        <f t="shared" si="1"/>
        <v>629924</v>
      </c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>
        <v>629924</v>
      </c>
    </row>
    <row r="50" spans="1:17">
      <c r="A50" s="13">
        <f t="shared" si="2"/>
        <v>46</v>
      </c>
      <c r="B50" s="30" t="s">
        <v>154</v>
      </c>
      <c r="C50" s="31">
        <v>1195000</v>
      </c>
      <c r="D50" s="28">
        <f t="shared" si="1"/>
        <v>400000</v>
      </c>
      <c r="E50" s="31"/>
      <c r="F50" s="31"/>
      <c r="G50" s="31"/>
      <c r="H50" s="31">
        <v>400000</v>
      </c>
      <c r="I50" s="31"/>
      <c r="J50" s="31"/>
      <c r="K50" s="31"/>
      <c r="L50" s="31"/>
      <c r="M50" s="31"/>
      <c r="N50" s="31"/>
      <c r="O50" s="31"/>
      <c r="P50" s="31"/>
      <c r="Q50" s="31"/>
    </row>
    <row r="51" spans="1:17">
      <c r="A51" s="13">
        <f t="shared" si="2"/>
        <v>47</v>
      </c>
      <c r="B51" s="30" t="s">
        <v>3</v>
      </c>
      <c r="C51" s="31"/>
      <c r="D51" s="28">
        <f t="shared" si="1"/>
        <v>0</v>
      </c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</row>
    <row r="52" spans="1:17">
      <c r="A52" s="13">
        <f t="shared" si="2"/>
        <v>48</v>
      </c>
      <c r="B52" s="30" t="s">
        <v>155</v>
      </c>
      <c r="C52" s="31"/>
      <c r="D52" s="28">
        <f t="shared" si="1"/>
        <v>0</v>
      </c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</row>
    <row r="53" spans="1:17">
      <c r="A53" s="13">
        <f t="shared" si="2"/>
        <v>49</v>
      </c>
      <c r="B53" s="30" t="s">
        <v>4</v>
      </c>
      <c r="C53" s="31"/>
      <c r="D53" s="28">
        <f t="shared" si="1"/>
        <v>221716.2</v>
      </c>
      <c r="E53" s="31"/>
      <c r="F53" s="31"/>
      <c r="G53" s="31"/>
      <c r="H53" s="31">
        <v>84959</v>
      </c>
      <c r="I53" s="31"/>
      <c r="J53" s="31">
        <v>136757.20000000001</v>
      </c>
      <c r="K53" s="31"/>
      <c r="L53" s="31"/>
      <c r="M53" s="31"/>
      <c r="N53" s="31"/>
      <c r="O53" s="31"/>
      <c r="P53" s="31"/>
      <c r="Q53" s="31"/>
    </row>
    <row r="54" spans="1:17">
      <c r="A54" s="13">
        <f t="shared" si="2"/>
        <v>50</v>
      </c>
      <c r="B54" s="30" t="s">
        <v>156</v>
      </c>
      <c r="C54" s="31"/>
      <c r="D54" s="28">
        <f t="shared" si="1"/>
        <v>25790381</v>
      </c>
      <c r="E54" s="31"/>
      <c r="F54" s="31">
        <v>15310784</v>
      </c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>
        <v>10479597</v>
      </c>
    </row>
    <row r="55" spans="1:17">
      <c r="A55" s="13">
        <f t="shared" si="2"/>
        <v>51</v>
      </c>
      <c r="B55" s="30" t="s">
        <v>157</v>
      </c>
      <c r="C55" s="31">
        <v>4721452</v>
      </c>
      <c r="D55" s="28">
        <f t="shared" si="1"/>
        <v>2090422</v>
      </c>
      <c r="E55" s="31"/>
      <c r="F55" s="31"/>
      <c r="G55" s="31"/>
      <c r="H55" s="31">
        <v>1360897</v>
      </c>
      <c r="I55" s="31"/>
      <c r="J55" s="31"/>
      <c r="K55" s="31">
        <v>486045</v>
      </c>
      <c r="L55" s="31">
        <v>243480</v>
      </c>
      <c r="M55" s="31"/>
      <c r="N55" s="31"/>
      <c r="O55" s="31"/>
      <c r="P55" s="31"/>
      <c r="Q55" s="31"/>
    </row>
    <row r="56" spans="1:17">
      <c r="A56" s="13">
        <f t="shared" si="2"/>
        <v>52</v>
      </c>
      <c r="B56" s="30" t="s">
        <v>158</v>
      </c>
      <c r="C56" s="31"/>
      <c r="D56" s="28">
        <f t="shared" si="1"/>
        <v>40401726</v>
      </c>
      <c r="E56" s="31">
        <v>19283846</v>
      </c>
      <c r="F56" s="31">
        <v>12197544</v>
      </c>
      <c r="G56" s="31">
        <v>4445883</v>
      </c>
      <c r="H56" s="31">
        <v>3863909</v>
      </c>
      <c r="I56" s="31"/>
      <c r="J56" s="31"/>
      <c r="K56" s="31">
        <v>610544</v>
      </c>
      <c r="L56" s="31"/>
      <c r="M56" s="31"/>
      <c r="N56" s="31"/>
      <c r="O56" s="31"/>
      <c r="P56" s="31"/>
      <c r="Q56" s="31"/>
    </row>
    <row r="57" spans="1:17">
      <c r="A57" s="13">
        <f t="shared" si="2"/>
        <v>53</v>
      </c>
      <c r="B57" s="30" t="s">
        <v>125</v>
      </c>
      <c r="C57" s="31"/>
      <c r="D57" s="28">
        <f t="shared" si="1"/>
        <v>0</v>
      </c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</row>
    <row r="58" spans="1:17">
      <c r="A58" s="13">
        <f t="shared" si="2"/>
        <v>54</v>
      </c>
      <c r="B58" s="30" t="s">
        <v>159</v>
      </c>
      <c r="C58" s="31">
        <v>3787192.54</v>
      </c>
      <c r="D58" s="28">
        <f t="shared" si="1"/>
        <v>2797881987</v>
      </c>
      <c r="E58" s="31"/>
      <c r="F58" s="31">
        <v>12630325</v>
      </c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>
        <f>255055+2635048796+149947811</f>
        <v>2785251662</v>
      </c>
    </row>
    <row r="59" spans="1:17">
      <c r="A59" s="13">
        <f t="shared" si="2"/>
        <v>55</v>
      </c>
      <c r="B59" s="30" t="s">
        <v>160</v>
      </c>
      <c r="C59" s="31"/>
      <c r="D59" s="28">
        <f t="shared" si="1"/>
        <v>10711101</v>
      </c>
      <c r="E59" s="31"/>
      <c r="F59" s="31">
        <v>2588752</v>
      </c>
      <c r="G59" s="31">
        <v>302369</v>
      </c>
      <c r="H59" s="31"/>
      <c r="I59" s="31"/>
      <c r="J59" s="31"/>
      <c r="K59" s="31"/>
      <c r="L59" s="31"/>
      <c r="M59" s="31">
        <v>7095980</v>
      </c>
      <c r="N59" s="31"/>
      <c r="O59" s="31"/>
      <c r="P59" s="31"/>
      <c r="Q59" s="31">
        <v>724000</v>
      </c>
    </row>
    <row r="60" spans="1:17">
      <c r="A60" s="13">
        <f t="shared" si="2"/>
        <v>56</v>
      </c>
      <c r="B60" s="30" t="s">
        <v>161</v>
      </c>
      <c r="C60" s="31"/>
      <c r="D60" s="28">
        <f t="shared" si="1"/>
        <v>2257154.59</v>
      </c>
      <c r="E60" s="31"/>
      <c r="F60" s="31"/>
      <c r="G60" s="31">
        <v>899608</v>
      </c>
      <c r="H60" s="31">
        <v>1220937.5900000001</v>
      </c>
      <c r="I60" s="31"/>
      <c r="J60" s="31"/>
      <c r="K60" s="31">
        <v>136609</v>
      </c>
      <c r="L60" s="31"/>
      <c r="M60" s="31"/>
      <c r="N60" s="31"/>
      <c r="O60" s="31"/>
      <c r="P60" s="31"/>
      <c r="Q60" s="31"/>
    </row>
    <row r="61" spans="1:17">
      <c r="A61" s="13">
        <f t="shared" si="2"/>
        <v>57</v>
      </c>
      <c r="B61" s="30" t="s">
        <v>162</v>
      </c>
      <c r="C61" s="31">
        <v>1899532</v>
      </c>
      <c r="D61" s="28">
        <f t="shared" si="1"/>
        <v>22932464.630000003</v>
      </c>
      <c r="E61" s="31">
        <v>11237478</v>
      </c>
      <c r="F61" s="31">
        <v>5608289.2400000002</v>
      </c>
      <c r="G61" s="31">
        <v>604098</v>
      </c>
      <c r="H61" s="31"/>
      <c r="I61" s="31">
        <v>625000</v>
      </c>
      <c r="J61" s="31">
        <v>33000</v>
      </c>
      <c r="K61" s="31">
        <v>492099.39</v>
      </c>
      <c r="L61" s="31"/>
      <c r="M61" s="31">
        <v>4182000</v>
      </c>
      <c r="N61" s="31"/>
      <c r="O61" s="31"/>
      <c r="P61" s="31"/>
      <c r="Q61" s="31">
        <v>150500</v>
      </c>
    </row>
    <row r="64" spans="1:17">
      <c r="A64" s="41" t="s">
        <v>126</v>
      </c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</row>
  </sheetData>
  <mergeCells count="2">
    <mergeCell ref="B1:Q1"/>
    <mergeCell ref="A64:Q6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6"/>
  <sheetViews>
    <sheetView tabSelected="1" workbookViewId="0">
      <selection activeCell="G17" sqref="G17"/>
    </sheetView>
  </sheetViews>
  <sheetFormatPr defaultRowHeight="10.5"/>
  <cols>
    <col min="1" max="1" width="13.28515625" style="33" customWidth="1"/>
    <col min="2" max="2" width="12" style="33" customWidth="1"/>
    <col min="3" max="3" width="13.140625" style="33" customWidth="1"/>
    <col min="4" max="4" width="12.85546875" style="33" customWidth="1"/>
    <col min="5" max="5" width="11.7109375" style="33" bestFit="1" customWidth="1"/>
    <col min="6" max="6" width="13.28515625" style="33" bestFit="1" customWidth="1"/>
    <col min="7" max="7" width="11.7109375" style="33" bestFit="1" customWidth="1"/>
    <col min="8" max="8" width="14.42578125" style="33" bestFit="1" customWidth="1"/>
    <col min="9" max="9" width="12.28515625" style="33" bestFit="1" customWidth="1"/>
    <col min="10" max="10" width="12.85546875" style="33" bestFit="1" customWidth="1"/>
    <col min="11" max="11" width="14.140625" style="33" bestFit="1" customWidth="1"/>
    <col min="12" max="12" width="11.7109375" style="33" bestFit="1" customWidth="1"/>
    <col min="13" max="13" width="4" style="33" bestFit="1" customWidth="1"/>
    <col min="14" max="14" width="11.5703125" style="33" bestFit="1" customWidth="1"/>
    <col min="15" max="15" width="12.140625" style="33" bestFit="1" customWidth="1"/>
    <col min="16" max="16" width="14" style="33" bestFit="1" customWidth="1"/>
    <col min="17" max="254" width="9.140625" style="33"/>
    <col min="255" max="255" width="4.85546875" style="33" customWidth="1"/>
    <col min="256" max="256" width="28.5703125" style="33" customWidth="1"/>
    <col min="257" max="272" width="17.140625" style="33" customWidth="1"/>
    <col min="273" max="510" width="9.140625" style="33"/>
    <col min="511" max="511" width="4.85546875" style="33" customWidth="1"/>
    <col min="512" max="512" width="28.5703125" style="33" customWidth="1"/>
    <col min="513" max="528" width="17.140625" style="33" customWidth="1"/>
    <col min="529" max="766" width="9.140625" style="33"/>
    <col min="767" max="767" width="4.85546875" style="33" customWidth="1"/>
    <col min="768" max="768" width="28.5703125" style="33" customWidth="1"/>
    <col min="769" max="784" width="17.140625" style="33" customWidth="1"/>
    <col min="785" max="1022" width="9.140625" style="33"/>
    <col min="1023" max="1023" width="4.85546875" style="33" customWidth="1"/>
    <col min="1024" max="1024" width="28.5703125" style="33" customWidth="1"/>
    <col min="1025" max="1040" width="17.140625" style="33" customWidth="1"/>
    <col min="1041" max="1278" width="9.140625" style="33"/>
    <col min="1279" max="1279" width="4.85546875" style="33" customWidth="1"/>
    <col min="1280" max="1280" width="28.5703125" style="33" customWidth="1"/>
    <col min="1281" max="1296" width="17.140625" style="33" customWidth="1"/>
    <col min="1297" max="1534" width="9.140625" style="33"/>
    <col min="1535" max="1535" width="4.85546875" style="33" customWidth="1"/>
    <col min="1536" max="1536" width="28.5703125" style="33" customWidth="1"/>
    <col min="1537" max="1552" width="17.140625" style="33" customWidth="1"/>
    <col min="1553" max="1790" width="9.140625" style="33"/>
    <col min="1791" max="1791" width="4.85546875" style="33" customWidth="1"/>
    <col min="1792" max="1792" width="28.5703125" style="33" customWidth="1"/>
    <col min="1793" max="1808" width="17.140625" style="33" customWidth="1"/>
    <col min="1809" max="2046" width="9.140625" style="33"/>
    <col min="2047" max="2047" width="4.85546875" style="33" customWidth="1"/>
    <col min="2048" max="2048" width="28.5703125" style="33" customWidth="1"/>
    <col min="2049" max="2064" width="17.140625" style="33" customWidth="1"/>
    <col min="2065" max="2302" width="9.140625" style="33"/>
    <col min="2303" max="2303" width="4.85546875" style="33" customWidth="1"/>
    <col min="2304" max="2304" width="28.5703125" style="33" customWidth="1"/>
    <col min="2305" max="2320" width="17.140625" style="33" customWidth="1"/>
    <col min="2321" max="2558" width="9.140625" style="33"/>
    <col min="2559" max="2559" width="4.85546875" style="33" customWidth="1"/>
    <col min="2560" max="2560" width="28.5703125" style="33" customWidth="1"/>
    <col min="2561" max="2576" width="17.140625" style="33" customWidth="1"/>
    <col min="2577" max="2814" width="9.140625" style="33"/>
    <col min="2815" max="2815" width="4.85546875" style="33" customWidth="1"/>
    <col min="2816" max="2816" width="28.5703125" style="33" customWidth="1"/>
    <col min="2817" max="2832" width="17.140625" style="33" customWidth="1"/>
    <col min="2833" max="3070" width="9.140625" style="33"/>
    <col min="3071" max="3071" width="4.85546875" style="33" customWidth="1"/>
    <col min="3072" max="3072" width="28.5703125" style="33" customWidth="1"/>
    <col min="3073" max="3088" width="17.140625" style="33" customWidth="1"/>
    <col min="3089" max="3326" width="9.140625" style="33"/>
    <col min="3327" max="3327" width="4.85546875" style="33" customWidth="1"/>
    <col min="3328" max="3328" width="28.5703125" style="33" customWidth="1"/>
    <col min="3329" max="3344" width="17.140625" style="33" customWidth="1"/>
    <col min="3345" max="3582" width="9.140625" style="33"/>
    <col min="3583" max="3583" width="4.85546875" style="33" customWidth="1"/>
    <col min="3584" max="3584" width="28.5703125" style="33" customWidth="1"/>
    <col min="3585" max="3600" width="17.140625" style="33" customWidth="1"/>
    <col min="3601" max="3838" width="9.140625" style="33"/>
    <col min="3839" max="3839" width="4.85546875" style="33" customWidth="1"/>
    <col min="3840" max="3840" width="28.5703125" style="33" customWidth="1"/>
    <col min="3841" max="3856" width="17.140625" style="33" customWidth="1"/>
    <col min="3857" max="4094" width="9.140625" style="33"/>
    <col min="4095" max="4095" width="4.85546875" style="33" customWidth="1"/>
    <col min="4096" max="4096" width="28.5703125" style="33" customWidth="1"/>
    <col min="4097" max="4112" width="17.140625" style="33" customWidth="1"/>
    <col min="4113" max="4350" width="9.140625" style="33"/>
    <col min="4351" max="4351" width="4.85546875" style="33" customWidth="1"/>
    <col min="4352" max="4352" width="28.5703125" style="33" customWidth="1"/>
    <col min="4353" max="4368" width="17.140625" style="33" customWidth="1"/>
    <col min="4369" max="4606" width="9.140625" style="33"/>
    <col min="4607" max="4607" width="4.85546875" style="33" customWidth="1"/>
    <col min="4608" max="4608" width="28.5703125" style="33" customWidth="1"/>
    <col min="4609" max="4624" width="17.140625" style="33" customWidth="1"/>
    <col min="4625" max="4862" width="9.140625" style="33"/>
    <col min="4863" max="4863" width="4.85546875" style="33" customWidth="1"/>
    <col min="4864" max="4864" width="28.5703125" style="33" customWidth="1"/>
    <col min="4865" max="4880" width="17.140625" style="33" customWidth="1"/>
    <col min="4881" max="5118" width="9.140625" style="33"/>
    <col min="5119" max="5119" width="4.85546875" style="33" customWidth="1"/>
    <col min="5120" max="5120" width="28.5703125" style="33" customWidth="1"/>
    <col min="5121" max="5136" width="17.140625" style="33" customWidth="1"/>
    <col min="5137" max="5374" width="9.140625" style="33"/>
    <col min="5375" max="5375" width="4.85546875" style="33" customWidth="1"/>
    <col min="5376" max="5376" width="28.5703125" style="33" customWidth="1"/>
    <col min="5377" max="5392" width="17.140625" style="33" customWidth="1"/>
    <col min="5393" max="5630" width="9.140625" style="33"/>
    <col min="5631" max="5631" width="4.85546875" style="33" customWidth="1"/>
    <col min="5632" max="5632" width="28.5703125" style="33" customWidth="1"/>
    <col min="5633" max="5648" width="17.140625" style="33" customWidth="1"/>
    <col min="5649" max="5886" width="9.140625" style="33"/>
    <col min="5887" max="5887" width="4.85546875" style="33" customWidth="1"/>
    <col min="5888" max="5888" width="28.5703125" style="33" customWidth="1"/>
    <col min="5889" max="5904" width="17.140625" style="33" customWidth="1"/>
    <col min="5905" max="6142" width="9.140625" style="33"/>
    <col min="6143" max="6143" width="4.85546875" style="33" customWidth="1"/>
    <col min="6144" max="6144" width="28.5703125" style="33" customWidth="1"/>
    <col min="6145" max="6160" width="17.140625" style="33" customWidth="1"/>
    <col min="6161" max="6398" width="9.140625" style="33"/>
    <col min="6399" max="6399" width="4.85546875" style="33" customWidth="1"/>
    <col min="6400" max="6400" width="28.5703125" style="33" customWidth="1"/>
    <col min="6401" max="6416" width="17.140625" style="33" customWidth="1"/>
    <col min="6417" max="6654" width="9.140625" style="33"/>
    <col min="6655" max="6655" width="4.85546875" style="33" customWidth="1"/>
    <col min="6656" max="6656" width="28.5703125" style="33" customWidth="1"/>
    <col min="6657" max="6672" width="17.140625" style="33" customWidth="1"/>
    <col min="6673" max="6910" width="9.140625" style="33"/>
    <col min="6911" max="6911" width="4.85546875" style="33" customWidth="1"/>
    <col min="6912" max="6912" width="28.5703125" style="33" customWidth="1"/>
    <col min="6913" max="6928" width="17.140625" style="33" customWidth="1"/>
    <col min="6929" max="7166" width="9.140625" style="33"/>
    <col min="7167" max="7167" width="4.85546875" style="33" customWidth="1"/>
    <col min="7168" max="7168" width="28.5703125" style="33" customWidth="1"/>
    <col min="7169" max="7184" width="17.140625" style="33" customWidth="1"/>
    <col min="7185" max="7422" width="9.140625" style="33"/>
    <col min="7423" max="7423" width="4.85546875" style="33" customWidth="1"/>
    <col min="7424" max="7424" width="28.5703125" style="33" customWidth="1"/>
    <col min="7425" max="7440" width="17.140625" style="33" customWidth="1"/>
    <col min="7441" max="7678" width="9.140625" style="33"/>
    <col min="7679" max="7679" width="4.85546875" style="33" customWidth="1"/>
    <col min="7680" max="7680" width="28.5703125" style="33" customWidth="1"/>
    <col min="7681" max="7696" width="17.140625" style="33" customWidth="1"/>
    <col min="7697" max="7934" width="9.140625" style="33"/>
    <col min="7935" max="7935" width="4.85546875" style="33" customWidth="1"/>
    <col min="7936" max="7936" width="28.5703125" style="33" customWidth="1"/>
    <col min="7937" max="7952" width="17.140625" style="33" customWidth="1"/>
    <col min="7953" max="8190" width="9.140625" style="33"/>
    <col min="8191" max="8191" width="4.85546875" style="33" customWidth="1"/>
    <col min="8192" max="8192" width="28.5703125" style="33" customWidth="1"/>
    <col min="8193" max="8208" width="17.140625" style="33" customWidth="1"/>
    <col min="8209" max="8446" width="9.140625" style="33"/>
    <col min="8447" max="8447" width="4.85546875" style="33" customWidth="1"/>
    <col min="8448" max="8448" width="28.5703125" style="33" customWidth="1"/>
    <col min="8449" max="8464" width="17.140625" style="33" customWidth="1"/>
    <col min="8465" max="8702" width="9.140625" style="33"/>
    <col min="8703" max="8703" width="4.85546875" style="33" customWidth="1"/>
    <col min="8704" max="8704" width="28.5703125" style="33" customWidth="1"/>
    <col min="8705" max="8720" width="17.140625" style="33" customWidth="1"/>
    <col min="8721" max="8958" width="9.140625" style="33"/>
    <col min="8959" max="8959" width="4.85546875" style="33" customWidth="1"/>
    <col min="8960" max="8960" width="28.5703125" style="33" customWidth="1"/>
    <col min="8961" max="8976" width="17.140625" style="33" customWidth="1"/>
    <col min="8977" max="9214" width="9.140625" style="33"/>
    <col min="9215" max="9215" width="4.85546875" style="33" customWidth="1"/>
    <col min="9216" max="9216" width="28.5703125" style="33" customWidth="1"/>
    <col min="9217" max="9232" width="17.140625" style="33" customWidth="1"/>
    <col min="9233" max="9470" width="9.140625" style="33"/>
    <col min="9471" max="9471" width="4.85546875" style="33" customWidth="1"/>
    <col min="9472" max="9472" width="28.5703125" style="33" customWidth="1"/>
    <col min="9473" max="9488" width="17.140625" style="33" customWidth="1"/>
    <col min="9489" max="9726" width="9.140625" style="33"/>
    <col min="9727" max="9727" width="4.85546875" style="33" customWidth="1"/>
    <col min="9728" max="9728" width="28.5703125" style="33" customWidth="1"/>
    <col min="9729" max="9744" width="17.140625" style="33" customWidth="1"/>
    <col min="9745" max="9982" width="9.140625" style="33"/>
    <col min="9983" max="9983" width="4.85546875" style="33" customWidth="1"/>
    <col min="9984" max="9984" width="28.5703125" style="33" customWidth="1"/>
    <col min="9985" max="10000" width="17.140625" style="33" customWidth="1"/>
    <col min="10001" max="10238" width="9.140625" style="33"/>
    <col min="10239" max="10239" width="4.85546875" style="33" customWidth="1"/>
    <col min="10240" max="10240" width="28.5703125" style="33" customWidth="1"/>
    <col min="10241" max="10256" width="17.140625" style="33" customWidth="1"/>
    <col min="10257" max="10494" width="9.140625" style="33"/>
    <col min="10495" max="10495" width="4.85546875" style="33" customWidth="1"/>
    <col min="10496" max="10496" width="28.5703125" style="33" customWidth="1"/>
    <col min="10497" max="10512" width="17.140625" style="33" customWidth="1"/>
    <col min="10513" max="10750" width="9.140625" style="33"/>
    <col min="10751" max="10751" width="4.85546875" style="33" customWidth="1"/>
    <col min="10752" max="10752" width="28.5703125" style="33" customWidth="1"/>
    <col min="10753" max="10768" width="17.140625" style="33" customWidth="1"/>
    <col min="10769" max="11006" width="9.140625" style="33"/>
    <col min="11007" max="11007" width="4.85546875" style="33" customWidth="1"/>
    <col min="11008" max="11008" width="28.5703125" style="33" customWidth="1"/>
    <col min="11009" max="11024" width="17.140625" style="33" customWidth="1"/>
    <col min="11025" max="11262" width="9.140625" style="33"/>
    <col min="11263" max="11263" width="4.85546875" style="33" customWidth="1"/>
    <col min="11264" max="11264" width="28.5703125" style="33" customWidth="1"/>
    <col min="11265" max="11280" width="17.140625" style="33" customWidth="1"/>
    <col min="11281" max="11518" width="9.140625" style="33"/>
    <col min="11519" max="11519" width="4.85546875" style="33" customWidth="1"/>
    <col min="11520" max="11520" width="28.5703125" style="33" customWidth="1"/>
    <col min="11521" max="11536" width="17.140625" style="33" customWidth="1"/>
    <col min="11537" max="11774" width="9.140625" style="33"/>
    <col min="11775" max="11775" width="4.85546875" style="33" customWidth="1"/>
    <col min="11776" max="11776" width="28.5703125" style="33" customWidth="1"/>
    <col min="11777" max="11792" width="17.140625" style="33" customWidth="1"/>
    <col min="11793" max="12030" width="9.140625" style="33"/>
    <col min="12031" max="12031" width="4.85546875" style="33" customWidth="1"/>
    <col min="12032" max="12032" width="28.5703125" style="33" customWidth="1"/>
    <col min="12033" max="12048" width="17.140625" style="33" customWidth="1"/>
    <col min="12049" max="12286" width="9.140625" style="33"/>
    <col min="12287" max="12287" width="4.85546875" style="33" customWidth="1"/>
    <col min="12288" max="12288" width="28.5703125" style="33" customWidth="1"/>
    <col min="12289" max="12304" width="17.140625" style="33" customWidth="1"/>
    <col min="12305" max="12542" width="9.140625" style="33"/>
    <col min="12543" max="12543" width="4.85546875" style="33" customWidth="1"/>
    <col min="12544" max="12544" width="28.5703125" style="33" customWidth="1"/>
    <col min="12545" max="12560" width="17.140625" style="33" customWidth="1"/>
    <col min="12561" max="12798" width="9.140625" style="33"/>
    <col min="12799" max="12799" width="4.85546875" style="33" customWidth="1"/>
    <col min="12800" max="12800" width="28.5703125" style="33" customWidth="1"/>
    <col min="12801" max="12816" width="17.140625" style="33" customWidth="1"/>
    <col min="12817" max="13054" width="9.140625" style="33"/>
    <col min="13055" max="13055" width="4.85546875" style="33" customWidth="1"/>
    <col min="13056" max="13056" width="28.5703125" style="33" customWidth="1"/>
    <col min="13057" max="13072" width="17.140625" style="33" customWidth="1"/>
    <col min="13073" max="13310" width="9.140625" style="33"/>
    <col min="13311" max="13311" width="4.85546875" style="33" customWidth="1"/>
    <col min="13312" max="13312" width="28.5703125" style="33" customWidth="1"/>
    <col min="13313" max="13328" width="17.140625" style="33" customWidth="1"/>
    <col min="13329" max="13566" width="9.140625" style="33"/>
    <col min="13567" max="13567" width="4.85546875" style="33" customWidth="1"/>
    <col min="13568" max="13568" width="28.5703125" style="33" customWidth="1"/>
    <col min="13569" max="13584" width="17.140625" style="33" customWidth="1"/>
    <col min="13585" max="13822" width="9.140625" style="33"/>
    <col min="13823" max="13823" width="4.85546875" style="33" customWidth="1"/>
    <col min="13824" max="13824" width="28.5703125" style="33" customWidth="1"/>
    <col min="13825" max="13840" width="17.140625" style="33" customWidth="1"/>
    <col min="13841" max="14078" width="9.140625" style="33"/>
    <col min="14079" max="14079" width="4.85546875" style="33" customWidth="1"/>
    <col min="14080" max="14080" width="28.5703125" style="33" customWidth="1"/>
    <col min="14081" max="14096" width="17.140625" style="33" customWidth="1"/>
    <col min="14097" max="14334" width="9.140625" style="33"/>
    <col min="14335" max="14335" width="4.85546875" style="33" customWidth="1"/>
    <col min="14336" max="14336" width="28.5703125" style="33" customWidth="1"/>
    <col min="14337" max="14352" width="17.140625" style="33" customWidth="1"/>
    <col min="14353" max="14590" width="9.140625" style="33"/>
    <col min="14591" max="14591" width="4.85546875" style="33" customWidth="1"/>
    <col min="14592" max="14592" width="28.5703125" style="33" customWidth="1"/>
    <col min="14593" max="14608" width="17.140625" style="33" customWidth="1"/>
    <col min="14609" max="14846" width="9.140625" style="33"/>
    <col min="14847" max="14847" width="4.85546875" style="33" customWidth="1"/>
    <col min="14848" max="14848" width="28.5703125" style="33" customWidth="1"/>
    <col min="14849" max="14864" width="17.140625" style="33" customWidth="1"/>
    <col min="14865" max="15102" width="9.140625" style="33"/>
    <col min="15103" max="15103" width="4.85546875" style="33" customWidth="1"/>
    <col min="15104" max="15104" width="28.5703125" style="33" customWidth="1"/>
    <col min="15105" max="15120" width="17.140625" style="33" customWidth="1"/>
    <col min="15121" max="15358" width="9.140625" style="33"/>
    <col min="15359" max="15359" width="4.85546875" style="33" customWidth="1"/>
    <col min="15360" max="15360" width="28.5703125" style="33" customWidth="1"/>
    <col min="15361" max="15376" width="17.140625" style="33" customWidth="1"/>
    <col min="15377" max="15614" width="9.140625" style="33"/>
    <col min="15615" max="15615" width="4.85546875" style="33" customWidth="1"/>
    <col min="15616" max="15616" width="28.5703125" style="33" customWidth="1"/>
    <col min="15617" max="15632" width="17.140625" style="33" customWidth="1"/>
    <col min="15633" max="15870" width="9.140625" style="33"/>
    <col min="15871" max="15871" width="4.85546875" style="33" customWidth="1"/>
    <col min="15872" max="15872" width="28.5703125" style="33" customWidth="1"/>
    <col min="15873" max="15888" width="17.140625" style="33" customWidth="1"/>
    <col min="15889" max="16126" width="9.140625" style="33"/>
    <col min="16127" max="16127" width="4.85546875" style="33" customWidth="1"/>
    <col min="16128" max="16128" width="28.5703125" style="33" customWidth="1"/>
    <col min="16129" max="16144" width="17.140625" style="33" customWidth="1"/>
    <col min="16145" max="16384" width="9.140625" style="33"/>
  </cols>
  <sheetData>
    <row r="1" spans="1:16">
      <c r="A1" s="42" t="s">
        <v>106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</row>
    <row r="3" spans="1:16">
      <c r="A3" s="34" t="s">
        <v>107</v>
      </c>
      <c r="B3" s="34" t="s">
        <v>108</v>
      </c>
      <c r="C3" s="34" t="s">
        <v>109</v>
      </c>
      <c r="D3" s="34" t="s">
        <v>110</v>
      </c>
      <c r="E3" s="34" t="s">
        <v>111</v>
      </c>
      <c r="F3" s="34" t="s">
        <v>112</v>
      </c>
      <c r="G3" s="34" t="s">
        <v>113</v>
      </c>
      <c r="H3" s="34" t="s">
        <v>114</v>
      </c>
      <c r="I3" s="34" t="s">
        <v>115</v>
      </c>
      <c r="J3" s="34" t="s">
        <v>116</v>
      </c>
      <c r="K3" s="34" t="s">
        <v>117</v>
      </c>
      <c r="L3" s="34" t="s">
        <v>118</v>
      </c>
      <c r="M3" s="34" t="s">
        <v>119</v>
      </c>
      <c r="N3" s="34" t="s">
        <v>120</v>
      </c>
      <c r="O3" s="34" t="s">
        <v>121</v>
      </c>
      <c r="P3" s="34" t="s">
        <v>122</v>
      </c>
    </row>
    <row r="4" spans="1:16" ht="31.5">
      <c r="A4" s="35" t="s">
        <v>127</v>
      </c>
      <c r="B4" s="36">
        <v>0</v>
      </c>
      <c r="C4" s="36">
        <f t="shared" ref="C4:C10" si="0">+D4+E4+F4+G4+H4+I4+J4+K4+L4+M4+N4+O4+P4</f>
        <v>0</v>
      </c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</row>
    <row r="5" spans="1:16" ht="42">
      <c r="A5" s="35" t="s">
        <v>128</v>
      </c>
      <c r="B5" s="36">
        <v>0</v>
      </c>
      <c r="C5" s="36">
        <f t="shared" si="0"/>
        <v>0</v>
      </c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</row>
    <row r="6" spans="1:16" ht="42">
      <c r="A6" s="35" t="s">
        <v>129</v>
      </c>
      <c r="B6" s="36">
        <v>69602934.790000007</v>
      </c>
      <c r="C6" s="36">
        <f>+D6+E6+F6+G6+H6+I6+J6+K6+L6+M6+N6+O6+P6</f>
        <v>3349754335.0100002</v>
      </c>
      <c r="D6" s="18">
        <v>298461490</v>
      </c>
      <c r="E6" s="18">
        <v>89895765.239999995</v>
      </c>
      <c r="F6" s="18">
        <v>19104526.100000001</v>
      </c>
      <c r="G6" s="18">
        <v>63446199.880000003</v>
      </c>
      <c r="H6" s="18">
        <v>19819908</v>
      </c>
      <c r="I6" s="18">
        <v>6635902.4000000004</v>
      </c>
      <c r="J6" s="18">
        <v>5825897.3899999997</v>
      </c>
      <c r="K6" s="18">
        <v>5224430</v>
      </c>
      <c r="L6" s="18">
        <v>17961660</v>
      </c>
      <c r="M6" s="18">
        <v>0</v>
      </c>
      <c r="N6" s="18">
        <v>11542550</v>
      </c>
      <c r="O6" s="18">
        <v>707382</v>
      </c>
      <c r="P6" s="18">
        <v>2811128624</v>
      </c>
    </row>
    <row r="7" spans="1:16" ht="21">
      <c r="A7" s="35" t="s">
        <v>130</v>
      </c>
      <c r="B7" s="36">
        <f>+B6</f>
        <v>69602934.790000007</v>
      </c>
      <c r="C7" s="36">
        <f t="shared" si="0"/>
        <v>3349754335.0100002</v>
      </c>
      <c r="D7" s="18">
        <f>+D6</f>
        <v>298461490</v>
      </c>
      <c r="E7" s="18">
        <f t="shared" ref="E7:P8" si="1">+E6</f>
        <v>89895765.239999995</v>
      </c>
      <c r="F7" s="18">
        <f t="shared" si="1"/>
        <v>19104526.100000001</v>
      </c>
      <c r="G7" s="18">
        <f t="shared" si="1"/>
        <v>63446199.880000003</v>
      </c>
      <c r="H7" s="18">
        <f t="shared" si="1"/>
        <v>19819908</v>
      </c>
      <c r="I7" s="18">
        <f t="shared" si="1"/>
        <v>6635902.4000000004</v>
      </c>
      <c r="J7" s="18">
        <f t="shared" si="1"/>
        <v>5825897.3899999997</v>
      </c>
      <c r="K7" s="18">
        <f t="shared" si="1"/>
        <v>5224430</v>
      </c>
      <c r="L7" s="18">
        <f t="shared" si="1"/>
        <v>17961660</v>
      </c>
      <c r="M7" s="18">
        <f t="shared" si="1"/>
        <v>0</v>
      </c>
      <c r="N7" s="18">
        <f t="shared" si="1"/>
        <v>11542550</v>
      </c>
      <c r="O7" s="18">
        <f t="shared" si="1"/>
        <v>707382</v>
      </c>
      <c r="P7" s="18">
        <f t="shared" si="1"/>
        <v>2811128624</v>
      </c>
    </row>
    <row r="8" spans="1:16" ht="21">
      <c r="A8" s="35" t="s">
        <v>131</v>
      </c>
      <c r="B8" s="36">
        <f>+B7</f>
        <v>69602934.790000007</v>
      </c>
      <c r="C8" s="36">
        <f t="shared" si="0"/>
        <v>3349754335.0100002</v>
      </c>
      <c r="D8" s="18">
        <f>+D7</f>
        <v>298461490</v>
      </c>
      <c r="E8" s="18">
        <f t="shared" si="1"/>
        <v>89895765.239999995</v>
      </c>
      <c r="F8" s="18">
        <f t="shared" si="1"/>
        <v>19104526.100000001</v>
      </c>
      <c r="G8" s="18">
        <f t="shared" si="1"/>
        <v>63446199.880000003</v>
      </c>
      <c r="H8" s="18">
        <f t="shared" si="1"/>
        <v>19819908</v>
      </c>
      <c r="I8" s="18">
        <f t="shared" si="1"/>
        <v>6635902.4000000004</v>
      </c>
      <c r="J8" s="18">
        <f t="shared" si="1"/>
        <v>5825897.3899999997</v>
      </c>
      <c r="K8" s="18">
        <f t="shared" si="1"/>
        <v>5224430</v>
      </c>
      <c r="L8" s="18">
        <f t="shared" si="1"/>
        <v>17961660</v>
      </c>
      <c r="M8" s="18">
        <f t="shared" si="1"/>
        <v>0</v>
      </c>
      <c r="N8" s="18">
        <f t="shared" si="1"/>
        <v>11542550</v>
      </c>
      <c r="O8" s="18">
        <f t="shared" si="1"/>
        <v>707382</v>
      </c>
      <c r="P8" s="18">
        <f t="shared" si="1"/>
        <v>2811128624</v>
      </c>
    </row>
    <row r="9" spans="1:16" ht="21">
      <c r="A9" s="35" t="s">
        <v>132</v>
      </c>
      <c r="B9" s="35"/>
      <c r="C9" s="36">
        <f t="shared" si="0"/>
        <v>0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</row>
    <row r="10" spans="1:16" ht="31.5">
      <c r="A10" s="35" t="s">
        <v>133</v>
      </c>
      <c r="B10" s="35"/>
      <c r="C10" s="36">
        <f t="shared" si="0"/>
        <v>0</v>
      </c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</row>
    <row r="11" spans="1:16" ht="27" customHeight="1">
      <c r="A11" s="35" t="s">
        <v>134</v>
      </c>
      <c r="B11" s="36">
        <f>+B7</f>
        <v>69602934.790000007</v>
      </c>
      <c r="C11" s="36">
        <f t="shared" ref="C11:P11" si="2">+C7</f>
        <v>3349754335.0100002</v>
      </c>
      <c r="D11" s="36">
        <f t="shared" si="2"/>
        <v>298461490</v>
      </c>
      <c r="E11" s="36">
        <f t="shared" si="2"/>
        <v>89895765.239999995</v>
      </c>
      <c r="F11" s="36">
        <f t="shared" si="2"/>
        <v>19104526.100000001</v>
      </c>
      <c r="G11" s="36">
        <f t="shared" si="2"/>
        <v>63446199.880000003</v>
      </c>
      <c r="H11" s="36">
        <f t="shared" si="2"/>
        <v>19819908</v>
      </c>
      <c r="I11" s="36">
        <f t="shared" si="2"/>
        <v>6635902.4000000004</v>
      </c>
      <c r="J11" s="36">
        <f t="shared" si="2"/>
        <v>5825897.3899999997</v>
      </c>
      <c r="K11" s="36">
        <f t="shared" si="2"/>
        <v>5224430</v>
      </c>
      <c r="L11" s="36">
        <f t="shared" si="2"/>
        <v>17961660</v>
      </c>
      <c r="M11" s="36">
        <f t="shared" si="2"/>
        <v>0</v>
      </c>
      <c r="N11" s="36">
        <f t="shared" si="2"/>
        <v>11542550</v>
      </c>
      <c r="O11" s="36">
        <f t="shared" si="2"/>
        <v>707382</v>
      </c>
      <c r="P11" s="36">
        <f t="shared" si="2"/>
        <v>2811128624</v>
      </c>
    </row>
    <row r="14" spans="1:16">
      <c r="D14" s="37"/>
      <c r="E14" s="37"/>
      <c r="F14" s="37"/>
      <c r="G14" s="37"/>
      <c r="H14" s="37"/>
    </row>
    <row r="15" spans="1:16">
      <c r="D15" s="37"/>
      <c r="E15" s="37"/>
      <c r="F15" s="37"/>
      <c r="G15" s="37"/>
      <c r="H15" s="37"/>
    </row>
    <row r="16" spans="1:16">
      <c r="D16" s="37"/>
      <c r="E16" s="37"/>
      <c r="F16" s="37"/>
      <c r="G16" s="43" t="s">
        <v>163</v>
      </c>
      <c r="H16" s="43"/>
      <c r="I16" s="43"/>
      <c r="J16" s="43"/>
      <c r="K16" s="43"/>
    </row>
    <row r="17" spans="4:8">
      <c r="D17" s="37"/>
      <c r="E17" s="37"/>
      <c r="F17" s="37"/>
      <c r="G17" s="37"/>
      <c r="H17" s="37"/>
    </row>
    <row r="18" spans="4:8">
      <c r="D18" s="37"/>
      <c r="E18" s="37"/>
      <c r="F18" s="37"/>
      <c r="G18" s="37"/>
      <c r="H18" s="37"/>
    </row>
    <row r="19" spans="4:8">
      <c r="D19" s="37"/>
      <c r="E19" s="37"/>
      <c r="F19" s="37"/>
      <c r="G19" s="37"/>
      <c r="H19" s="37"/>
    </row>
    <row r="20" spans="4:8">
      <c r="D20" s="37"/>
      <c r="E20" s="37"/>
      <c r="F20" s="37"/>
      <c r="G20" s="37"/>
      <c r="H20" s="37"/>
    </row>
    <row r="21" spans="4:8">
      <c r="D21" s="37"/>
      <c r="E21" s="37"/>
      <c r="F21" s="37"/>
      <c r="G21" s="37"/>
      <c r="H21" s="37"/>
    </row>
    <row r="22" spans="4:8">
      <c r="D22" s="37"/>
      <c r="E22" s="37"/>
      <c r="F22" s="37"/>
      <c r="G22" s="37"/>
      <c r="H22" s="37"/>
    </row>
    <row r="23" spans="4:8">
      <c r="D23" s="37"/>
      <c r="E23" s="37"/>
      <c r="F23" s="37"/>
      <c r="G23" s="37"/>
      <c r="H23" s="37"/>
    </row>
    <row r="24" spans="4:8">
      <c r="D24" s="37"/>
      <c r="E24" s="37"/>
      <c r="F24" s="37"/>
      <c r="G24" s="37"/>
      <c r="H24" s="37"/>
    </row>
    <row r="25" spans="4:8">
      <c r="D25" s="37"/>
      <c r="E25" s="37"/>
      <c r="F25" s="37"/>
      <c r="G25" s="37"/>
      <c r="H25" s="37"/>
    </row>
    <row r="26" spans="4:8">
      <c r="D26" s="37"/>
      <c r="E26" s="37"/>
      <c r="F26" s="37"/>
      <c r="G26" s="37"/>
      <c r="H26" s="37"/>
    </row>
  </sheetData>
  <mergeCells count="2">
    <mergeCell ref="A1:P1"/>
    <mergeCell ref="G16:K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2015-02-06T13:42:53Z</dcterms:created>
  <dcterms:modified xsi:type="dcterms:W3CDTF">2015-02-06T03:09:51Z</dcterms:modified>
</cp:coreProperties>
</file>