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4890" activeTab="2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12" i="13" l="1"/>
  <c r="D16" i="13"/>
  <c r="C7" i="8" l="1"/>
  <c r="D7" i="8"/>
  <c r="E20" i="8"/>
  <c r="D32" i="8" l="1"/>
  <c r="D33" i="8"/>
  <c r="D34" i="8"/>
  <c r="D35" i="8"/>
  <c r="D31" i="8"/>
  <c r="D18" i="8"/>
  <c r="D19" i="8"/>
  <c r="D21" i="8"/>
  <c r="D22" i="8"/>
  <c r="D23" i="8"/>
  <c r="D24" i="8"/>
  <c r="D17" i="8"/>
  <c r="D9" i="8"/>
  <c r="E8" i="8"/>
  <c r="E10" i="8"/>
  <c r="E11" i="8"/>
  <c r="E12" i="8"/>
  <c r="E13" i="8"/>
  <c r="E15" i="8"/>
  <c r="E16" i="8"/>
  <c r="E25" i="8"/>
  <c r="E26" i="8"/>
  <c r="E27" i="8"/>
  <c r="E28" i="8"/>
  <c r="E29" i="8"/>
  <c r="E30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6" i="8"/>
  <c r="C7" i="13" l="1"/>
  <c r="D43" i="13" l="1"/>
  <c r="F5" i="3" l="1"/>
  <c r="D21" i="13" l="1"/>
  <c r="C21" i="13"/>
  <c r="D25" i="13" l="1"/>
  <c r="D52" i="13" l="1"/>
  <c r="D5" i="3" l="1"/>
  <c r="D71" i="13" l="1"/>
  <c r="E15" i="13"/>
  <c r="D11" i="13" l="1"/>
  <c r="E75" i="13" l="1"/>
  <c r="F75" i="13"/>
  <c r="C71" i="13"/>
  <c r="D6" i="13" l="1"/>
  <c r="D56" i="13" l="1"/>
  <c r="E6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J8" i="8" l="1"/>
  <c r="K8" i="8" s="1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8" i="13" l="1"/>
  <c r="F28" i="8" l="1"/>
  <c r="L28" i="8" s="1"/>
  <c r="E14" i="13" l="1"/>
  <c r="E16" i="13"/>
  <c r="E53" i="13" l="1"/>
  <c r="C52" i="13"/>
  <c r="F58" i="13" l="1"/>
  <c r="E58" i="13"/>
  <c r="F21" i="13" l="1"/>
  <c r="F46" i="8" l="1"/>
  <c r="L46" i="8" l="1"/>
  <c r="J46" i="8"/>
  <c r="K46" i="8" s="1"/>
  <c r="D69" i="13"/>
  <c r="D65" i="13"/>
  <c r="D47" i="13"/>
  <c r="D36" i="13"/>
  <c r="D31" i="13"/>
  <c r="D68" i="13" l="1"/>
  <c r="C7" i="14"/>
  <c r="C6" i="14" s="1"/>
  <c r="C9" i="13"/>
  <c r="C11" i="13"/>
  <c r="C6" i="13"/>
  <c r="C56" i="13"/>
  <c r="C5" i="13" l="1"/>
  <c r="F22" i="13" l="1"/>
  <c r="F23" i="13"/>
  <c r="F24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0" i="13"/>
  <c r="F41" i="13"/>
  <c r="F42" i="13"/>
  <c r="F44" i="13"/>
  <c r="F45" i="13"/>
  <c r="F46" i="13"/>
  <c r="F48" i="13"/>
  <c r="F49" i="13"/>
  <c r="F50" i="13"/>
  <c r="F51" i="13"/>
  <c r="F54" i="13"/>
  <c r="F55" i="13"/>
  <c r="F57" i="13"/>
  <c r="F59" i="13"/>
  <c r="F60" i="13"/>
  <c r="F61" i="13"/>
  <c r="F62" i="13"/>
  <c r="F63" i="13"/>
  <c r="F64" i="13"/>
  <c r="F66" i="13"/>
  <c r="F67" i="13"/>
  <c r="F70" i="13"/>
  <c r="F72" i="13"/>
  <c r="F73" i="13"/>
  <c r="F74" i="13"/>
  <c r="C47" i="13"/>
  <c r="E55" i="13"/>
  <c r="E49" i="13"/>
  <c r="E41" i="13"/>
  <c r="E40" i="13"/>
  <c r="F47" i="13" l="1"/>
  <c r="D20" i="13"/>
  <c r="E49" i="3" l="1"/>
  <c r="E52" i="3"/>
  <c r="E63" i="3"/>
  <c r="C36" i="13"/>
  <c r="F36" i="13" l="1"/>
  <c r="F52" i="13"/>
  <c r="F34" i="8"/>
  <c r="L34" i="8" s="1"/>
  <c r="E22" i="13" l="1"/>
  <c r="E23" i="13"/>
  <c r="E24" i="13"/>
  <c r="E21" i="13" l="1"/>
  <c r="F56" i="13"/>
  <c r="F71" i="13" l="1"/>
  <c r="G17" i="13" l="1"/>
  <c r="F40" i="8" l="1"/>
  <c r="L40" i="8" s="1"/>
  <c r="C88" i="13" l="1"/>
  <c r="C86" i="13"/>
  <c r="C77" i="13"/>
  <c r="C69" i="13"/>
  <c r="C65" i="13"/>
  <c r="C43" i="13"/>
  <c r="C31" i="13"/>
  <c r="C25" i="13"/>
  <c r="F25" i="13" l="1"/>
  <c r="F69" i="13"/>
  <c r="F31" i="13"/>
  <c r="F65" i="13"/>
  <c r="F43" i="13"/>
  <c r="C68" i="13"/>
  <c r="C20" i="13"/>
  <c r="F68" i="13" l="1"/>
  <c r="C19" i="13"/>
  <c r="C18" i="13" l="1"/>
  <c r="E7" i="14"/>
  <c r="C17" i="13" l="1"/>
  <c r="C2" i="13" l="1"/>
  <c r="E8" i="13"/>
  <c r="E10" i="13"/>
  <c r="F10" i="13"/>
  <c r="E12" i="13"/>
  <c r="F12" i="13"/>
  <c r="E13" i="13"/>
  <c r="E26" i="13"/>
  <c r="E27" i="13"/>
  <c r="E28" i="13"/>
  <c r="E29" i="13"/>
  <c r="E30" i="13"/>
  <c r="E32" i="13"/>
  <c r="E33" i="13"/>
  <c r="E34" i="13"/>
  <c r="E35" i="13"/>
  <c r="E37" i="13"/>
  <c r="E38" i="13"/>
  <c r="E39" i="13"/>
  <c r="E42" i="13"/>
  <c r="E44" i="13"/>
  <c r="E45" i="13"/>
  <c r="E46" i="13"/>
  <c r="E48" i="13"/>
  <c r="E50" i="13"/>
  <c r="E51" i="13"/>
  <c r="E54" i="13"/>
  <c r="E52" i="13" s="1"/>
  <c r="E57" i="13"/>
  <c r="E59" i="13"/>
  <c r="E60" i="13"/>
  <c r="E61" i="13"/>
  <c r="E62" i="13"/>
  <c r="E63" i="13"/>
  <c r="E64" i="13"/>
  <c r="E66" i="13"/>
  <c r="E67" i="13"/>
  <c r="E70" i="13"/>
  <c r="E69" i="13" s="1"/>
  <c r="E72" i="13"/>
  <c r="E73" i="13"/>
  <c r="E74" i="13"/>
  <c r="E7" i="13"/>
  <c r="E71" i="13" l="1"/>
  <c r="E68" i="13" s="1"/>
  <c r="E56" i="13"/>
  <c r="E47" i="13"/>
  <c r="E43" i="13"/>
  <c r="E36" i="13"/>
  <c r="E65" i="13"/>
  <c r="E31" i="13"/>
  <c r="E25" i="13"/>
  <c r="F7" i="13"/>
  <c r="E20" i="13" l="1"/>
  <c r="E19" i="13" s="1"/>
  <c r="E18" i="13" s="1"/>
  <c r="E17" i="13" s="1"/>
  <c r="D7" i="14"/>
  <c r="D6" i="14" s="1"/>
  <c r="E6" i="14"/>
  <c r="E12" i="14"/>
  <c r="D13" i="14"/>
  <c r="C12" i="14"/>
  <c r="B13" i="14"/>
  <c r="B7" i="14"/>
  <c r="B6" i="14" s="1"/>
  <c r="D86" i="13"/>
  <c r="D77" i="13"/>
  <c r="B77" i="13"/>
  <c r="B71" i="13"/>
  <c r="B69" i="13"/>
  <c r="B65" i="13"/>
  <c r="B56" i="13"/>
  <c r="B52" i="13"/>
  <c r="B47" i="13"/>
  <c r="B43" i="13"/>
  <c r="B36" i="13"/>
  <c r="B31" i="13"/>
  <c r="B25" i="13"/>
  <c r="B21" i="13"/>
  <c r="B11" i="13"/>
  <c r="D9" i="13"/>
  <c r="B9" i="13"/>
  <c r="B7" i="13"/>
  <c r="B6" i="13" s="1"/>
  <c r="D19" i="13" l="1"/>
  <c r="D18" i="13" s="1"/>
  <c r="D17" i="13" s="1"/>
  <c r="B68" i="13"/>
  <c r="B5" i="13"/>
  <c r="B20" i="13"/>
  <c r="B19" i="13" s="1"/>
  <c r="B18" i="13" s="1"/>
  <c r="B17" i="13" s="1"/>
  <c r="E9" i="13"/>
  <c r="F9" i="13"/>
  <c r="D12" i="14"/>
  <c r="D11" i="14" s="1"/>
  <c r="D10" i="14" s="1"/>
  <c r="B12" i="14"/>
  <c r="B11" i="14" s="1"/>
  <c r="B10" i="14" s="1"/>
  <c r="E6" i="13"/>
  <c r="F6" i="13" l="1"/>
  <c r="F20" i="13"/>
  <c r="D5" i="13"/>
  <c r="E11" i="13"/>
  <c r="F11" i="13"/>
  <c r="E11" i="14"/>
  <c r="E5" i="13" l="1"/>
  <c r="F19" i="13"/>
  <c r="F5" i="13"/>
  <c r="E10" i="14"/>
  <c r="C11" i="14"/>
  <c r="F18" i="13" l="1"/>
  <c r="E17" i="14"/>
  <c r="E18" i="14" s="1"/>
  <c r="C10" i="14"/>
  <c r="D81" i="13"/>
  <c r="D82" i="13" s="1"/>
  <c r="F17" i="13" l="1"/>
  <c r="E31" i="3" l="1"/>
  <c r="F39" i="8"/>
  <c r="L39" i="8" s="1"/>
  <c r="F41" i="8"/>
  <c r="L41" i="8" l="1"/>
  <c r="J41" i="8"/>
  <c r="K41" i="8" s="1"/>
  <c r="E37" i="3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F13" i="8"/>
  <c r="L13" i="8" s="1"/>
  <c r="F14" i="8"/>
  <c r="F15" i="8"/>
  <c r="L15" i="8" s="1"/>
  <c r="F16" i="8"/>
  <c r="L16" i="8" s="1"/>
  <c r="F17" i="8"/>
  <c r="L17" i="8" s="1"/>
  <c r="F18" i="8"/>
  <c r="L18" i="8" s="1"/>
  <c r="F19" i="8"/>
  <c r="L19" i="8" s="1"/>
  <c r="F20" i="8"/>
  <c r="L20" i="8" s="1"/>
  <c r="F21" i="8"/>
  <c r="L21" i="8" s="1"/>
  <c r="F22" i="8"/>
  <c r="L22" i="8" s="1"/>
  <c r="F24" i="8"/>
  <c r="L24" i="8" s="1"/>
  <c r="F25" i="8"/>
  <c r="L25" i="8" s="1"/>
  <c r="F26" i="8"/>
  <c r="L26" i="8" s="1"/>
  <c r="F27" i="8"/>
  <c r="L27" i="8" s="1"/>
  <c r="F31" i="8"/>
  <c r="F33" i="8"/>
  <c r="L33" i="8" s="1"/>
  <c r="F35" i="8"/>
  <c r="L35" i="8" s="1"/>
  <c r="F45" i="8"/>
  <c r="L45" i="8" s="1"/>
  <c r="F36" i="8"/>
  <c r="L36" i="8" s="1"/>
  <c r="F37" i="8"/>
  <c r="L37" i="8" s="1"/>
  <c r="F38" i="8"/>
  <c r="L38" i="8" s="1"/>
  <c r="F49" i="8"/>
  <c r="F50" i="8"/>
  <c r="J50" i="8" s="1"/>
  <c r="J51" i="8"/>
  <c r="K51" i="8" s="1"/>
  <c r="L14" i="8" l="1"/>
  <c r="F7" i="8"/>
  <c r="L7" i="8" s="1"/>
  <c r="E14" i="8"/>
  <c r="E7" i="8" s="1"/>
  <c r="E5" i="3"/>
  <c r="L50" i="8"/>
  <c r="K50" i="8"/>
  <c r="L49" i="8"/>
  <c r="J49" i="8"/>
  <c r="K49" i="8" s="1"/>
  <c r="L9" i="8"/>
  <c r="L31" i="8"/>
  <c r="G49" i="8"/>
  <c r="G50" i="8"/>
  <c r="D84" i="13"/>
  <c r="F6" i="8"/>
  <c r="G6" i="8" l="1"/>
  <c r="M31" i="8"/>
  <c r="M9" i="8"/>
  <c r="D85" i="13"/>
  <c r="J52" i="8" l="1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J53" i="8" l="1"/>
  <c r="K53" i="8" s="1"/>
  <c r="J54" i="8"/>
  <c r="K54" i="8" s="1"/>
  <c r="J55" i="8"/>
  <c r="K55" i="8" s="1"/>
  <c r="J30" i="8"/>
  <c r="K30" i="8" s="1"/>
  <c r="J43" i="8"/>
  <c r="K43" i="8" s="1"/>
  <c r="J47" i="8"/>
  <c r="K47" i="8" s="1"/>
  <c r="J48" i="8"/>
  <c r="K48" i="8" s="1"/>
  <c r="H7" i="8"/>
  <c r="G7" i="8"/>
  <c r="I7" i="8"/>
  <c r="J10" i="8" l="1"/>
  <c r="K10" i="8" s="1"/>
  <c r="J38" i="8"/>
  <c r="K38" i="8" s="1"/>
  <c r="J18" i="8"/>
  <c r="K18" i="8" s="1"/>
  <c r="J34" i="8"/>
  <c r="K34" i="8" s="1"/>
  <c r="J22" i="8"/>
  <c r="K22" i="8" s="1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  <c r="J7" i="8" l="1"/>
  <c r="K7" i="8" s="1"/>
</calcChain>
</file>

<file path=xl/sharedStrings.xml><?xml version="1.0" encoding="utf-8"?>
<sst xmlns="http://schemas.openxmlformats.org/spreadsheetml/2006/main" count="427" uniqueCount="379">
  <si>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</si>
  <si>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</si>
  <si>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</si>
  <si>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</si>
  <si>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</si>
  <si>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</si>
  <si>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</si>
  <si>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</si>
  <si>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</si>
  <si>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</si>
  <si>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</si>
  <si>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</si>
  <si>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</si>
  <si>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</si>
  <si>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</si>
  <si>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</si>
  <si>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</si>
  <si>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</si>
  <si>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</si>
  <si>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</si>
  <si>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</si>
  <si>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</si>
  <si>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</si>
  <si>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</si>
  <si>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</si>
  <si>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</si>
  <si>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</si>
  <si>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</si>
  <si>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</si>
  <si>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</si>
  <si>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</si>
  <si>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</si>
  <si>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</si>
  <si>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</si>
  <si>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</si>
  <si>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</si>
  <si>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</si>
  <si>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</si>
  <si>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</si>
  <si>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</si>
  <si>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</si>
  <si>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</si>
  <si>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</si>
  <si>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</si>
  <si>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</si>
  <si>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</si>
  <si>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</si>
  <si>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</si>
  <si>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</si>
  <si>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</si>
  <si>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</si>
  <si>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</si>
  <si>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</si>
  <si>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</si>
  <si>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</si>
  <si>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</si>
  <si>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</si>
  <si>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</si>
  <si>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</si>
  <si>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</si>
  <si>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</si>
  <si>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</si>
  <si>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</si>
  <si>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</si>
  <si>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</si>
  <si>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</si>
  <si>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</si>
  <si>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</si>
  <si>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</si>
  <si>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</si>
  <si>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</si>
  <si>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</si>
  <si>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</si>
  <si>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</si>
  <si>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</si>
  <si>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</si>
  <si>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</si>
  <si>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</si>
  <si>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</si>
  <si>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</si>
  <si>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</si>
  <si>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</si>
  <si>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</si>
  <si>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</si>
  <si>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</si>
  <si>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</si>
  <si>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</si>
  <si>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</si>
  <si>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</si>
  <si>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</si>
  <si>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</si>
  <si>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</si>
  <si>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</si>
  <si>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</si>
  <si>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</si>
  <si>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</si>
  <si>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</si>
  <si>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</si>
  <si>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</si>
  <si>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</si>
  <si>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</si>
  <si>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</si>
  <si>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</si>
  <si>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</si>
  <si>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</si>
  <si>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</si>
  <si>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</si>
  <si>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</si>
  <si>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</si>
  <si>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</si>
  <si>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</si>
  <si>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</si>
  <si>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</si>
  <si>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</si>
  <si>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</si>
  <si>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</si>
  <si>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</si>
  <si>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</si>
  <si>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</si>
  <si>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</si>
  <si>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</si>
  <si>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</si>
  <si>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</si>
  <si>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</si>
  <si>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</si>
  <si>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</si>
  <si>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</si>
  <si>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</si>
  <si>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</si>
  <si>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</si>
  <si>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</si>
  <si>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</si>
  <si>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</si>
  <si>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</si>
  <si>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</si>
  <si>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</si>
  <si>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</si>
  <si>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</si>
  <si>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</si>
  <si>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</si>
  <si>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</si>
  <si>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</si>
  <si>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</si>
  <si>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</si>
  <si>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</si>
  <si>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</si>
  <si>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</si>
  <si>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</si>
  <si>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</si>
  <si>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</si>
  <si>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</si>
  <si>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</si>
  <si>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</si>
  <si>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</si>
  <si>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</si>
  <si>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</si>
  <si>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</si>
  <si>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</si>
  <si>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</si>
  <si>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</si>
  <si>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</si>
  <si>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</si>
  <si>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</si>
  <si>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</si>
  <si>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</si>
  <si>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</si>
  <si>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</si>
  <si>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</si>
  <si>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</si>
  <si>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</si>
  <si>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</si>
  <si>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</si>
  <si>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</si>
  <si>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</si>
  <si>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</si>
  <si>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</si>
  <si>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</si>
  <si>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</si>
  <si>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</si>
  <si>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</si>
  <si>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</si>
  <si>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</si>
  <si>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</si>
  <si>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</si>
  <si>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</si>
  <si>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</si>
  <si>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</si>
  <si>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</si>
  <si>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</si>
  <si>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</si>
  <si>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</si>
  <si>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</si>
  <si>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</si>
  <si>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</si>
  <si>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</si>
  <si>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</si>
  <si>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</si>
  <si>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</si>
  <si>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</si>
  <si>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</si>
  <si>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</si>
  <si>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</si>
  <si>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</si>
  <si>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</si>
  <si>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</si>
  <si>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</si>
  <si>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</si>
  <si>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</si>
  <si>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</si>
  <si>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</si>
  <si>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</si>
  <si>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</si>
  <si>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</si>
  <si>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</si>
  <si>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</si>
  <si>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</si>
  <si>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</si>
  <si>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</si>
  <si>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</si>
  <si>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</si>
  <si>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</si>
  <si>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</si>
  <si>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</si>
  <si>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</si>
  <si>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</si>
  <si>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</si>
  <si>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</si>
  <si>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</si>
  <si>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</si>
  <si>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</si>
  <si>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</si>
  <si>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</si>
  <si>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</si>
  <si>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</si>
  <si>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</si>
  <si>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</si>
  <si>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</si>
  <si>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</si>
  <si>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</si>
  <si>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</si>
  <si>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</si>
  <si>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</si>
  <si>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</si>
  <si>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</si>
  <si>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</si>
  <si>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</si>
  <si>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</si>
  <si>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</si>
  <si>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</si>
  <si>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</si>
  <si>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</si>
  <si>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</si>
  <si>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</si>
  <si>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</si>
  <si>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</si>
  <si>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</si>
  <si>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</si>
  <si>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</si>
  <si>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</si>
  <si>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</si>
  <si>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</si>
  <si>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</si>
  <si>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</si>
  <si>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</si>
  <si>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</si>
  <si>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</si>
  <si>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</si>
  <si>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</si>
  <si>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</si>
  <si>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</si>
  <si>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</si>
  <si>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</si>
  <si>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</si>
  <si>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</si>
  <si>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</si>
  <si>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</si>
  <si>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</si>
  <si>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</si>
  <si>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</si>
  <si>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</si>
  <si>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</si>
  <si>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</si>
  <si>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</si>
  <si>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</si>
  <si>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</si>
  <si>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</si>
  <si>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</si>
  <si>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</si>
  <si>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</si>
  <si>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</si>
  <si>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</si>
  <si>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</si>
  <si>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</si>
  <si>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</si>
  <si>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</si>
  <si>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</si>
  <si>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</si>
  <si>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</si>
  <si>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</si>
  <si>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</si>
  <si>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</si>
  <si>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</si>
  <si>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</si>
  <si>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</si>
  <si>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</si>
  <si>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</si>
  <si>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</si>
  <si>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</si>
  <si>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</si>
  <si>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</si>
  <si>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</si>
  <si>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</si>
  <si>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</si>
  <si>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</si>
  <si>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</si>
  <si>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</si>
  <si>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</si>
  <si>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</si>
  <si>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</si>
  <si>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</si>
  <si>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</si>
  <si>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</si>
  <si>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</si>
  <si>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</si>
  <si>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</si>
  <si>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</si>
  <si>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</si>
  <si>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</si>
  <si>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</si>
  <si>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</si>
  <si>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</si>
  <si>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</si>
  <si>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</si>
  <si>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</si>
  <si>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</si>
  <si>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</si>
  <si>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</si>
  <si>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</si>
  <si>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</si>
  <si>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</si>
  <si>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</si>
  <si>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</si>
  <si>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</si>
  <si>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</si>
  <si>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</si>
  <si>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</si>
  <si>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</si>
  <si>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</si>
  <si>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Захиргааны удирдлагын газар</t>
  </si>
  <si>
    <t>Санхүү, аж ахуйн алба</t>
  </si>
  <si>
    <t>Сургалтын нэгдсэн төв</t>
  </si>
  <si>
    <t>Нийтийн хэв журам хамгаалах газар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</si>
  <si>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</si>
  <si>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</si>
  <si>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</si>
  <si>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</si>
  <si>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</si>
  <si>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</si>
  <si>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</si>
  <si>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</si>
  <si>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</si>
  <si>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</si>
  <si>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</si>
  <si>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</si>
  <si>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</si>
  <si>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</si>
  <si>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</si>
  <si>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</si>
  <si>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Мөнгөн хөрөнгийн 2018 оны 01 -р сарын 01-ний үлдэгдэл</t>
  </si>
  <si>
    <t>Мөнгөн хөрөнгийн 2018 оны 01-р сарын 31-ний үлдэгдэл</t>
  </si>
  <si>
    <t>ЦЕГ-ЫН ТӨВЛӨРСӨН ТӨСВИЙН ГҮЙЦЭТГЭЛИЙН 2018 ОНЫ                                                                                              02 САРЫН НЭГТГЭСЭН МЭДЭЭ</t>
  </si>
  <si>
    <t>Цагдаагийн ерөнхий газрын 2018 оны 02 сарын авлага, өглөгийн дэлгэрэнгүй мэдээ</t>
  </si>
  <si>
    <t>ЦЕГ-ЫН ТӨВЛӨРСӨН ТӨСВИЙН ГҮЙЦЭТГЭЛИЙН 2018 ОНЫ                                                                                             02 САРЫН НЭГТГЭСЭН МЭДЭЭ /ХӨРӨНГӨ ОРУУЛАЛТ/</t>
  </si>
  <si>
    <r>
      <t>2018 оны</t>
    </r>
    <r>
      <rPr>
        <b/>
        <sz val="8"/>
        <rFont val="Arial Mon"/>
        <family val="2"/>
      </rPr>
      <t xml:space="preserve"> 02</t>
    </r>
    <r>
      <rPr>
        <sz val="8"/>
        <rFont val="Arial Mon"/>
        <family val="2"/>
      </rPr>
      <t>-р сарын эхний үлдэгдэл</t>
    </r>
  </si>
  <si>
    <t>2018 оны 02-р сарын эцсийн үлдэгдэл</t>
  </si>
  <si>
    <t>Мөнгөн хөрөнгийн 2018 оны 02 -р сарын 28-ний үлдэгдэл</t>
  </si>
  <si>
    <t>ЦАГДААГИЙН ЕРӨНХИЙ ГАЗРЫН 2018 ОНЫ 02 САРЫН ТӨСВИЙН ГҮЙЦЭТГЭЛИЙН ӨР, АВЛАГЫН НЭГТГЭСЭН МЭДЭЭ</t>
  </si>
  <si>
    <t>ХЭЛТСИЙН МЭРГЭЖИЛТЭН</t>
  </si>
  <si>
    <t>АРИУНЧИМЭГ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</si>
</sst>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8"/>
      <color rgb="FFFF0000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65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2" fillId="0" borderId="1" xfId="1" applyFont="1" applyFill="1" applyBorder="1"/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2" fillId="0" borderId="0" xfId="0" applyFont="1" applyAlignment="1">
      <alignment wrapText="1"/>
    </xf>
    <xf numFmtId="43" fontId="8" fillId="0" borderId="0" xfId="0" applyNumberFormat="1" applyFont="1"/>
    <xf numFmtId="43" fontId="15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5" fillId="0" borderId="0" xfId="0" applyFont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0" fontId="5" fillId="0" borderId="1" xfId="0" applyFont="1" applyFill="1" applyBorder="1"/>
    <xf numFmtId="43" fontId="3" fillId="0" borderId="0" xfId="1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43" fontId="5" fillId="0" borderId="1" xfId="0" applyNumberFormat="1" applyFont="1" applyBorder="1"/>
    <xf numFmtId="43" fontId="24" fillId="0" borderId="0" xfId="1" applyFont="1"/>
    <xf numFmtId="0" fontId="24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6" fillId="0" borderId="1" xfId="1" applyFont="1" applyBorder="1" applyAlignment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5" fillId="0" borderId="1" xfId="0" applyFont="1" applyBorder="1"/>
    <xf numFmtId="43" fontId="25" fillId="0" borderId="1" xfId="1" applyFont="1" applyBorder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43" fontId="25" fillId="0" borderId="1" xfId="0" applyNumberFormat="1" applyFont="1" applyBorder="1"/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vertical="center"/>
    </xf>
    <xf numFmtId="0" fontId="13" fillId="0" borderId="0" xfId="4" applyFont="1" applyAlignment="1">
      <alignment horizontal="left"/>
    </xf>
    <xf numFmtId="43" fontId="29" fillId="0" borderId="0" xfId="1" applyFont="1"/>
    <xf numFmtId="0" fontId="29" fillId="0" borderId="0" xfId="0" applyFont="1"/>
    <xf numFmtId="0" fontId="2" fillId="0" borderId="0" xfId="0" applyFont="1"/>
    <xf numFmtId="0" fontId="11" fillId="0" borderId="0" xfId="2" applyFont="1" applyBorder="1" applyAlignment="1">
      <alignment wrapText="1"/>
    </xf>
    <xf numFmtId="165" fontId="11" fillId="0" borderId="0" xfId="2" applyNumberFormat="1" applyFont="1" applyBorder="1" applyAlignment="1">
      <alignment horizontal="right"/>
    </xf>
    <xf numFmtId="43" fontId="11" fillId="3" borderId="0" xfId="1" applyFont="1" applyFill="1" applyBorder="1" applyAlignment="1">
      <alignment horizontal="right"/>
    </xf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43" fontId="13" fillId="0" borderId="0" xfId="1" applyFont="1" applyBorder="1"/>
    <xf numFmtId="0" fontId="30" fillId="0" borderId="1" xfId="0" applyFont="1" applyFill="1" applyBorder="1" applyAlignment="1">
      <alignment vertical="center" wrapText="1"/>
    </xf>
    <xf numFmtId="166" fontId="28" fillId="0" borderId="1" xfId="1" applyNumberFormat="1" applyFont="1" applyFill="1" applyBorder="1" applyAlignment="1">
      <alignment horizontal="right" vertical="center"/>
    </xf>
    <xf numFmtId="43" fontId="18" fillId="0" borderId="0" xfId="0" applyNumberFormat="1" applyFont="1"/>
    <xf numFmtId="43" fontId="30" fillId="0" borderId="1" xfId="1" applyFont="1" applyBorder="1"/>
    <xf numFmtId="3" fontId="31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5" ySplit="5" topLeftCell="F66" activePane="bottomRight" state="frozen"/>
      <selection pane="topRight" activeCell="F1" sqref="F1"/>
      <selection pane="bottomLeft" activeCell="A6" sqref="A6"/>
      <selection pane="bottomRight" activeCell="AI2" sqref="AI1:AI1048576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.5703125" style="65" bestFit="1" customWidth="1"/>
    <col min="5" max="6" width="14" style="65" bestFit="1" customWidth="1"/>
    <col min="7" max="7" width="6.5703125" style="65" hidden="1" customWidth="1"/>
    <col min="8" max="8" width="13.42578125" style="65" customWidth="1"/>
    <col min="9" max="9" width="12" style="65" bestFit="1" customWidth="1"/>
    <col min="10" max="10" width="12.5703125" style="65" customWidth="1"/>
    <col min="11" max="11" width="11.42578125" style="65" customWidth="1"/>
    <col min="12" max="12" width="12" style="65" customWidth="1"/>
    <col min="13" max="13" width="11.7109375" style="65" bestFit="1" customWidth="1"/>
    <col min="14" max="14" width="12.140625" style="65" customWidth="1"/>
    <col min="15" max="15" width="12.5703125" style="65" customWidth="1"/>
    <col min="16" max="16" width="5" style="65" hidden="1" customWidth="1"/>
    <col min="17" max="17" width="12" style="65" customWidth="1"/>
    <col min="18" max="18" width="6.140625" style="65" hidden="1" customWidth="1"/>
    <col min="19" max="19" width="12" style="65" bestFit="1" customWidth="1"/>
    <col min="20" max="20" width="7" style="65" hidden="1" customWidth="1"/>
    <col min="21" max="21" width="4.140625" style="65" hidden="1" customWidth="1"/>
    <col min="22" max="22" width="12" style="65" bestFit="1" customWidth="1"/>
    <col min="23" max="23" width="12" style="65" hidden="1" customWidth="1"/>
    <col min="24" max="24" width="4.42578125" style="65" hidden="1" customWidth="1"/>
    <col min="25" max="25" width="12.5703125" style="65" customWidth="1"/>
    <col min="26" max="26" width="11.140625" style="65" customWidth="1"/>
    <col min="27" max="27" width="11.140625" style="65" bestFit="1" customWidth="1"/>
    <col min="28" max="28" width="9" style="65" hidden="1" customWidth="1"/>
    <col min="29" max="29" width="5" style="65" hidden="1" customWidth="1"/>
    <col min="30" max="30" width="10" style="65" customWidth="1"/>
    <col min="31" max="31" width="5" style="65" hidden="1" customWidth="1"/>
    <col min="32" max="32" width="11.140625" style="65" hidden="1" customWidth="1"/>
    <col min="33" max="33" width="14.28515625" style="65" bestFit="1" customWidth="1"/>
    <col min="34" max="34" width="13.5703125" style="65" customWidth="1"/>
    <col min="35" max="35" width="12" style="65" hidden="1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52" t="s">
        <v>376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302</v>
      </c>
      <c r="V4" s="5" t="s">
        <v>17</v>
      </c>
      <c r="W4" s="5" t="s">
        <v>14</v>
      </c>
      <c r="X4" s="5" t="s">
        <v>236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 t="shared" ref="D5:AI5" si="0">SUM(D6:D65)</f>
        <v>19372208</v>
      </c>
      <c r="E5" s="8">
        <f t="shared" si="0"/>
        <v>8987241401</v>
      </c>
      <c r="F5" s="8">
        <f t="shared" si="0"/>
        <v>161403138</v>
      </c>
      <c r="G5" s="8">
        <f t="shared" si="0"/>
        <v>0</v>
      </c>
      <c r="H5" s="8">
        <f t="shared" si="0"/>
        <v>53848179</v>
      </c>
      <c r="I5" s="8">
        <f t="shared" si="0"/>
        <v>60006447</v>
      </c>
      <c r="J5" s="8">
        <f t="shared" si="0"/>
        <v>30779994</v>
      </c>
      <c r="K5" s="8">
        <f t="shared" si="0"/>
        <v>5450797</v>
      </c>
      <c r="L5" s="8">
        <f t="shared" si="0"/>
        <v>2077732</v>
      </c>
      <c r="M5" s="8">
        <f t="shared" si="0"/>
        <v>7456990</v>
      </c>
      <c r="N5" s="8">
        <f t="shared" si="0"/>
        <v>27937467</v>
      </c>
      <c r="O5" s="8">
        <f t="shared" si="0"/>
        <v>4280453</v>
      </c>
      <c r="P5" s="8">
        <f t="shared" si="0"/>
        <v>0</v>
      </c>
      <c r="Q5" s="8">
        <f t="shared" si="0"/>
        <v>1923300</v>
      </c>
      <c r="R5" s="8">
        <f t="shared" si="0"/>
        <v>0</v>
      </c>
      <c r="S5" s="8">
        <f t="shared" si="0"/>
        <v>23906000</v>
      </c>
      <c r="T5" s="8">
        <f t="shared" si="0"/>
        <v>0</v>
      </c>
      <c r="U5" s="8">
        <f t="shared" si="0"/>
        <v>0</v>
      </c>
      <c r="V5" s="8">
        <f t="shared" si="0"/>
        <v>10317190</v>
      </c>
      <c r="W5" s="8">
        <f t="shared" si="0"/>
        <v>0</v>
      </c>
      <c r="X5" s="8">
        <f t="shared" si="0"/>
        <v>0</v>
      </c>
      <c r="Y5" s="8">
        <f t="shared" si="0"/>
        <v>27075269</v>
      </c>
      <c r="Z5" s="8">
        <f t="shared" si="0"/>
        <v>250000</v>
      </c>
      <c r="AA5" s="8">
        <f t="shared" si="0"/>
        <v>2008000</v>
      </c>
      <c r="AB5" s="8">
        <f t="shared" si="0"/>
        <v>0</v>
      </c>
      <c r="AC5" s="8">
        <f t="shared" si="0"/>
        <v>0</v>
      </c>
      <c r="AD5" s="8">
        <f t="shared" si="0"/>
        <v>607700</v>
      </c>
      <c r="AE5" s="8">
        <f t="shared" si="0"/>
        <v>0</v>
      </c>
      <c r="AF5" s="8">
        <f t="shared" si="0"/>
        <v>0</v>
      </c>
      <c r="AG5" s="8">
        <f t="shared" si="0"/>
        <v>8409082314</v>
      </c>
      <c r="AH5" s="8">
        <f t="shared" si="0"/>
        <v>158830431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243</v>
      </c>
      <c r="C6" s="147" t="s">
        <v>306</v>
      </c>
      <c r="D6" s="71">
        <v>117432</v>
      </c>
      <c r="E6" s="11">
        <f t="shared" ref="E6:E18" si="1">SUM(F6:AI6)</f>
        <v>6851200</v>
      </c>
      <c r="F6" s="71"/>
      <c r="G6" s="71"/>
      <c r="H6" s="71"/>
      <c r="I6" s="71"/>
      <c r="J6" s="71"/>
      <c r="K6" s="71"/>
      <c r="L6" s="71"/>
      <c r="M6" s="71"/>
      <c r="N6" s="71">
        <v>6851200</v>
      </c>
      <c r="O6" s="71"/>
      <c r="P6" s="71"/>
      <c r="Q6" s="71"/>
      <c r="R6" s="71"/>
      <c r="S6" s="71"/>
      <c r="T6" s="8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244</v>
      </c>
      <c r="C7" s="147" t="s">
        <v>307</v>
      </c>
      <c r="D7" s="71"/>
      <c r="E7" s="11">
        <f t="shared" si="1"/>
        <v>130052</v>
      </c>
      <c r="F7" s="71"/>
      <c r="G7" s="71"/>
      <c r="H7" s="71">
        <v>130052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8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245</v>
      </c>
      <c r="C8" s="147" t="s">
        <v>308</v>
      </c>
      <c r="D8" s="71"/>
      <c r="E8" s="11">
        <f t="shared" si="1"/>
        <v>21453452</v>
      </c>
      <c r="F8" s="71">
        <v>1655350</v>
      </c>
      <c r="G8" s="71"/>
      <c r="H8" s="71">
        <v>9357808</v>
      </c>
      <c r="I8" s="71"/>
      <c r="J8" s="71">
        <v>711155</v>
      </c>
      <c r="K8" s="71"/>
      <c r="L8" s="71"/>
      <c r="M8" s="71"/>
      <c r="N8" s="71">
        <v>4929139</v>
      </c>
      <c r="O8" s="71"/>
      <c r="P8" s="71"/>
      <c r="Q8" s="71"/>
      <c r="R8" s="71"/>
      <c r="S8" s="71"/>
      <c r="T8" s="8"/>
      <c r="U8" s="71"/>
      <c r="V8" s="71"/>
      <c r="W8" s="71"/>
      <c r="X8" s="71"/>
      <c r="Y8" s="71">
        <v>4800000</v>
      </c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246</v>
      </c>
      <c r="C9" s="147" t="s">
        <v>309</v>
      </c>
      <c r="D9" s="71"/>
      <c r="E9" s="11">
        <f t="shared" si="1"/>
        <v>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247</v>
      </c>
      <c r="C10" s="147" t="s">
        <v>310</v>
      </c>
      <c r="D10" s="71"/>
      <c r="E10" s="11">
        <f t="shared" si="1"/>
        <v>774496</v>
      </c>
      <c r="F10" s="71">
        <v>44637</v>
      </c>
      <c r="G10" s="71"/>
      <c r="H10" s="71">
        <v>145760</v>
      </c>
      <c r="I10" s="71">
        <v>584099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8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248</v>
      </c>
      <c r="C11" s="147" t="s">
        <v>311</v>
      </c>
      <c r="D11" s="71"/>
      <c r="E11" s="11">
        <f t="shared" si="1"/>
        <v>672710</v>
      </c>
      <c r="F11" s="71"/>
      <c r="G11" s="71"/>
      <c r="H11" s="71"/>
      <c r="I11" s="71">
        <v>312710</v>
      </c>
      <c r="J11" s="71"/>
      <c r="K11" s="71"/>
      <c r="L11" s="71"/>
      <c r="M11" s="71"/>
      <c r="N11" s="71"/>
      <c r="O11" s="71"/>
      <c r="P11" s="71"/>
      <c r="Q11" s="71"/>
      <c r="R11" s="71"/>
      <c r="S11" s="71">
        <v>360000</v>
      </c>
      <c r="T11" s="132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249</v>
      </c>
      <c r="C12" s="147" t="s">
        <v>230</v>
      </c>
      <c r="D12" s="71"/>
      <c r="E12" s="11">
        <f t="shared" si="1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250</v>
      </c>
      <c r="C13" s="147" t="s">
        <v>312</v>
      </c>
      <c r="D13" s="71"/>
      <c r="E13" s="11">
        <f t="shared" si="1"/>
        <v>5242068</v>
      </c>
      <c r="F13" s="71">
        <v>4274368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8"/>
      <c r="U13" s="71"/>
      <c r="V13" s="71"/>
      <c r="W13" s="71"/>
      <c r="X13" s="71"/>
      <c r="Y13" s="71"/>
      <c r="Z13" s="71"/>
      <c r="AA13" s="71">
        <v>360000</v>
      </c>
      <c r="AB13" s="71"/>
      <c r="AC13" s="71"/>
      <c r="AD13" s="71">
        <v>607700</v>
      </c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251</v>
      </c>
      <c r="C14" s="147" t="s">
        <v>313</v>
      </c>
      <c r="D14" s="71"/>
      <c r="E14" s="11">
        <f t="shared" si="1"/>
        <v>10037496</v>
      </c>
      <c r="F14" s="71">
        <v>53100</v>
      </c>
      <c r="G14" s="71"/>
      <c r="H14" s="71"/>
      <c r="I14" s="71">
        <v>11510</v>
      </c>
      <c r="J14" s="71">
        <v>627500</v>
      </c>
      <c r="K14" s="71">
        <v>982376</v>
      </c>
      <c r="L14" s="71"/>
      <c r="M14" s="71">
        <v>135200</v>
      </c>
      <c r="N14" s="71">
        <v>7717810</v>
      </c>
      <c r="O14" s="71">
        <v>10000</v>
      </c>
      <c r="P14" s="71"/>
      <c r="Q14" s="71"/>
      <c r="R14" s="71"/>
      <c r="S14" s="71">
        <v>250000</v>
      </c>
      <c r="T14" s="8"/>
      <c r="U14" s="71"/>
      <c r="V14" s="71"/>
      <c r="W14" s="71"/>
      <c r="X14" s="71"/>
      <c r="Y14" s="71"/>
      <c r="Z14" s="71">
        <v>250000</v>
      </c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9" ht="27" customHeight="1" x14ac:dyDescent="0.25">
      <c r="A15" s="75">
        <v>10</v>
      </c>
      <c r="B15" s="79" t="s">
        <v>252</v>
      </c>
      <c r="C15" s="147" t="s">
        <v>314</v>
      </c>
      <c r="D15" s="71"/>
      <c r="E15" s="11">
        <f t="shared" si="1"/>
        <v>240000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>
        <v>240000</v>
      </c>
      <c r="T15" s="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253</v>
      </c>
      <c r="C16" s="147" t="s">
        <v>315</v>
      </c>
      <c r="D16" s="71"/>
      <c r="E16" s="11">
        <f t="shared" si="1"/>
        <v>5018500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>
        <v>5018500</v>
      </c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customHeight="1" x14ac:dyDescent="0.25">
      <c r="A17" s="75">
        <v>12</v>
      </c>
      <c r="B17" s="79" t="s">
        <v>254</v>
      </c>
      <c r="C17" s="147" t="s">
        <v>231</v>
      </c>
      <c r="D17" s="71"/>
      <c r="E17" s="11">
        <f t="shared" si="1"/>
        <v>1673602</v>
      </c>
      <c r="F17" s="71">
        <v>1033251</v>
      </c>
      <c r="G17" s="71"/>
      <c r="H17" s="71">
        <v>192351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8"/>
      <c r="U17" s="71"/>
      <c r="V17" s="71"/>
      <c r="W17" s="71"/>
      <c r="X17" s="71"/>
      <c r="Y17" s="71"/>
      <c r="Z17" s="71"/>
      <c r="AA17" s="71">
        <v>448000</v>
      </c>
      <c r="AB17" s="71"/>
      <c r="AC17" s="71"/>
      <c r="AD17" s="71"/>
      <c r="AE17" s="71"/>
      <c r="AF17" s="71"/>
      <c r="AG17" s="71"/>
      <c r="AH17" s="71"/>
      <c r="AI17" s="71"/>
    </row>
    <row r="18" spans="1:35" ht="27" customHeight="1" x14ac:dyDescent="0.25">
      <c r="A18" s="75">
        <v>13</v>
      </c>
      <c r="B18" s="79" t="s">
        <v>255</v>
      </c>
      <c r="C18" s="58" t="s">
        <v>316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27" customHeight="1" x14ac:dyDescent="0.25">
      <c r="A19" s="75">
        <v>14</v>
      </c>
      <c r="B19" s="79" t="s">
        <v>256</v>
      </c>
      <c r="C19" s="147" t="s">
        <v>317</v>
      </c>
      <c r="D19" s="71"/>
      <c r="E19" s="11">
        <f t="shared" ref="E19:E63" si="2">SUM(F19:AI19)</f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27" customHeight="1" x14ac:dyDescent="0.25">
      <c r="A20" s="75">
        <v>15</v>
      </c>
      <c r="B20" s="79" t="s">
        <v>257</v>
      </c>
      <c r="C20" s="147" t="s">
        <v>318</v>
      </c>
      <c r="D20" s="71"/>
      <c r="E20" s="11">
        <f t="shared" si="2"/>
        <v>421500</v>
      </c>
      <c r="F20" s="71"/>
      <c r="G20" s="71"/>
      <c r="H20" s="71"/>
      <c r="I20" s="71"/>
      <c r="J20" s="71">
        <v>421500</v>
      </c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27" customHeight="1" x14ac:dyDescent="0.25">
      <c r="A21" s="75">
        <v>16</v>
      </c>
      <c r="B21" s="79" t="s">
        <v>258</v>
      </c>
      <c r="C21" s="147" t="s">
        <v>218</v>
      </c>
      <c r="D21" s="71"/>
      <c r="E21" s="11">
        <f t="shared" si="2"/>
        <v>2083000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>
        <v>2083000</v>
      </c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27" customHeight="1" x14ac:dyDescent="0.25">
      <c r="A22" s="75">
        <v>17</v>
      </c>
      <c r="B22" s="79" t="s">
        <v>259</v>
      </c>
      <c r="C22" s="147" t="s">
        <v>357</v>
      </c>
      <c r="D22" s="71"/>
      <c r="E22" s="11">
        <f t="shared" si="2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27" customHeight="1" x14ac:dyDescent="0.25">
      <c r="A23" s="75">
        <v>18</v>
      </c>
      <c r="B23" s="79" t="s">
        <v>260</v>
      </c>
      <c r="C23" s="147" t="s">
        <v>319</v>
      </c>
      <c r="D23" s="71"/>
      <c r="E23" s="11">
        <f t="shared" si="2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27" customHeight="1" x14ac:dyDescent="0.25">
      <c r="A24" s="75">
        <v>19</v>
      </c>
      <c r="B24" s="79" t="s">
        <v>261</v>
      </c>
      <c r="C24" s="147" t="s">
        <v>320</v>
      </c>
      <c r="D24" s="71"/>
      <c r="E24" s="11">
        <f t="shared" si="2"/>
        <v>20059580</v>
      </c>
      <c r="F24" s="71">
        <v>10847581</v>
      </c>
      <c r="G24" s="71"/>
      <c r="H24" s="71">
        <v>3217461</v>
      </c>
      <c r="I24" s="71"/>
      <c r="J24" s="71">
        <v>1135038</v>
      </c>
      <c r="K24" s="71"/>
      <c r="L24" s="71"/>
      <c r="M24" s="71">
        <v>1195000</v>
      </c>
      <c r="N24" s="71"/>
      <c r="O24" s="71"/>
      <c r="P24" s="71"/>
      <c r="Q24" s="71">
        <v>129500</v>
      </c>
      <c r="R24" s="71"/>
      <c r="S24" s="71">
        <v>16600</v>
      </c>
      <c r="T24" s="8"/>
      <c r="U24" s="71"/>
      <c r="V24" s="71">
        <v>3518400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 ht="27" customHeight="1" x14ac:dyDescent="0.25">
      <c r="A25" s="75">
        <v>20</v>
      </c>
      <c r="B25" s="79" t="s">
        <v>262</v>
      </c>
      <c r="C25" s="147" t="s">
        <v>321</v>
      </c>
      <c r="D25" s="71"/>
      <c r="E25" s="11">
        <f t="shared" si="2"/>
        <v>13228350</v>
      </c>
      <c r="F25" s="71">
        <v>9618350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>
        <v>516600</v>
      </c>
      <c r="R25" s="71"/>
      <c r="S25" s="71">
        <v>1893400</v>
      </c>
      <c r="T25" s="8"/>
      <c r="U25" s="71"/>
      <c r="V25" s="71"/>
      <c r="W25" s="71"/>
      <c r="X25" s="71"/>
      <c r="Y25" s="71"/>
      <c r="Z25" s="71"/>
      <c r="AA25" s="71">
        <v>1200000</v>
      </c>
      <c r="AB25" s="71"/>
      <c r="AC25" s="71"/>
      <c r="AD25" s="71"/>
      <c r="AE25" s="71"/>
      <c r="AF25" s="71"/>
      <c r="AG25" s="71"/>
      <c r="AH25" s="71"/>
      <c r="AI25" s="71"/>
    </row>
    <row r="26" spans="1:35" ht="27" customHeight="1" x14ac:dyDescent="0.25">
      <c r="A26" s="75">
        <v>21</v>
      </c>
      <c r="B26" s="79" t="s">
        <v>263</v>
      </c>
      <c r="C26" s="147" t="s">
        <v>322</v>
      </c>
      <c r="D26" s="71"/>
      <c r="E26" s="11">
        <f t="shared" si="2"/>
        <v>7658850</v>
      </c>
      <c r="F26" s="71">
        <v>7658850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27" customHeight="1" x14ac:dyDescent="0.25">
      <c r="A27" s="75">
        <v>22</v>
      </c>
      <c r="B27" s="79" t="s">
        <v>264</v>
      </c>
      <c r="C27" s="147" t="s">
        <v>323</v>
      </c>
      <c r="D27" s="71"/>
      <c r="E27" s="11">
        <f t="shared" si="2"/>
        <v>57285053</v>
      </c>
      <c r="F27" s="71">
        <v>5958986</v>
      </c>
      <c r="G27" s="71"/>
      <c r="H27" s="71"/>
      <c r="I27" s="71"/>
      <c r="J27" s="71">
        <v>4554999</v>
      </c>
      <c r="K27" s="71"/>
      <c r="L27" s="71"/>
      <c r="M27" s="71">
        <v>4700090</v>
      </c>
      <c r="N27" s="71">
        <v>4913302</v>
      </c>
      <c r="O27" s="71">
        <v>3529239</v>
      </c>
      <c r="P27" s="71"/>
      <c r="Q27" s="71">
        <v>1265900</v>
      </c>
      <c r="R27" s="71"/>
      <c r="S27" s="71">
        <v>11136000</v>
      </c>
      <c r="T27" s="8"/>
      <c r="U27" s="71"/>
      <c r="V27" s="71">
        <v>5497550</v>
      </c>
      <c r="W27" s="71"/>
      <c r="X27" s="71"/>
      <c r="Y27" s="71">
        <v>15728987</v>
      </c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27" customHeight="1" x14ac:dyDescent="0.25">
      <c r="A28" s="75">
        <v>23</v>
      </c>
      <c r="B28" s="79" t="s">
        <v>265</v>
      </c>
      <c r="C28" s="147" t="s">
        <v>324</v>
      </c>
      <c r="D28" s="71"/>
      <c r="E28" s="11">
        <f t="shared" si="2"/>
        <v>6605167</v>
      </c>
      <c r="F28" s="71"/>
      <c r="G28" s="71"/>
      <c r="H28" s="71"/>
      <c r="I28" s="71"/>
      <c r="J28" s="71">
        <v>2606817</v>
      </c>
      <c r="K28" s="71">
        <v>1192568</v>
      </c>
      <c r="L28" s="71"/>
      <c r="M28" s="71">
        <v>1048900</v>
      </c>
      <c r="N28" s="71">
        <v>1461642</v>
      </c>
      <c r="O28" s="71"/>
      <c r="P28" s="71"/>
      <c r="Q28" s="71"/>
      <c r="R28" s="71"/>
      <c r="S28" s="71"/>
      <c r="T28" s="8"/>
      <c r="U28" s="71"/>
      <c r="V28" s="71">
        <v>295240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7" customHeight="1" x14ac:dyDescent="0.2">
      <c r="A29" s="75">
        <v>24</v>
      </c>
      <c r="B29" s="79" t="s">
        <v>266</v>
      </c>
      <c r="C29" s="147" t="s">
        <v>325</v>
      </c>
      <c r="D29" s="86"/>
      <c r="E29" s="11">
        <f t="shared" ref="E29:E46" si="3">SUM(F29:AI29)</f>
        <v>16259596</v>
      </c>
      <c r="F29" s="71">
        <v>16259596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5"/>
      <c r="U29" s="75"/>
      <c r="V29" s="71"/>
      <c r="W29" s="71"/>
      <c r="X29" s="71"/>
      <c r="Y29" s="71"/>
      <c r="Z29" s="75"/>
      <c r="AA29" s="71"/>
      <c r="AB29" s="71"/>
      <c r="AC29" s="75"/>
      <c r="AD29" s="71"/>
      <c r="AE29" s="75"/>
      <c r="AF29" s="71"/>
      <c r="AG29" s="71"/>
      <c r="AH29" s="71"/>
      <c r="AI29" s="71"/>
    </row>
    <row r="30" spans="1:35" ht="27" customHeight="1" x14ac:dyDescent="0.25">
      <c r="A30" s="75">
        <v>25</v>
      </c>
      <c r="B30" s="79" t="s">
        <v>267</v>
      </c>
      <c r="C30" s="151" t="s">
        <v>326</v>
      </c>
      <c r="D30" s="11"/>
      <c r="E30" s="11">
        <f t="shared" si="3"/>
        <v>0</v>
      </c>
      <c r="F30" s="148"/>
      <c r="G30" s="11"/>
      <c r="H30" s="11"/>
      <c r="I30" s="13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5"/>
      <c r="U30" s="75"/>
      <c r="V30" s="11"/>
      <c r="W30" s="11"/>
      <c r="X30" s="11"/>
      <c r="Y30" s="11"/>
      <c r="Z30" s="75"/>
      <c r="AA30" s="11"/>
      <c r="AB30" s="11"/>
      <c r="AC30" s="75"/>
      <c r="AD30" s="11"/>
      <c r="AE30" s="75"/>
      <c r="AF30" s="11"/>
      <c r="AG30" s="11"/>
      <c r="AH30" s="11"/>
      <c r="AI30" s="11"/>
    </row>
    <row r="31" spans="1:35" ht="27" customHeight="1" x14ac:dyDescent="0.25">
      <c r="A31" s="75">
        <v>26</v>
      </c>
      <c r="B31" s="79">
        <v>200012005</v>
      </c>
      <c r="C31" s="151" t="s">
        <v>327</v>
      </c>
      <c r="D31" s="11"/>
      <c r="E31" s="11">
        <f t="shared" si="3"/>
        <v>5778129</v>
      </c>
      <c r="F31" s="11"/>
      <c r="G31" s="11"/>
      <c r="H31" s="11"/>
      <c r="I31" s="133"/>
      <c r="J31" s="133">
        <v>5423229</v>
      </c>
      <c r="K31" s="133"/>
      <c r="L31" s="11"/>
      <c r="M31" s="133"/>
      <c r="N31" s="11"/>
      <c r="O31" s="11"/>
      <c r="P31" s="11"/>
      <c r="Q31" s="11"/>
      <c r="R31" s="11"/>
      <c r="S31" s="133">
        <v>237600</v>
      </c>
      <c r="T31" s="75"/>
      <c r="U31" s="75"/>
      <c r="V31" s="11"/>
      <c r="W31" s="11"/>
      <c r="X31" s="11"/>
      <c r="Y31" s="11">
        <v>117300</v>
      </c>
      <c r="Z31" s="75"/>
      <c r="AA31" s="11"/>
      <c r="AB31" s="11"/>
      <c r="AC31" s="75"/>
      <c r="AD31" s="11"/>
      <c r="AE31" s="75"/>
      <c r="AF31" s="11"/>
      <c r="AG31" s="11"/>
      <c r="AH31" s="11"/>
      <c r="AI31" s="11"/>
    </row>
    <row r="32" spans="1:35" ht="27" customHeight="1" x14ac:dyDescent="0.25">
      <c r="A32" s="75">
        <v>27</v>
      </c>
      <c r="B32" s="79" t="s">
        <v>268</v>
      </c>
      <c r="C32" s="151" t="s">
        <v>328</v>
      </c>
      <c r="D32" s="11"/>
      <c r="E32" s="11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5"/>
      <c r="U32" s="75"/>
      <c r="V32" s="11"/>
      <c r="W32" s="11"/>
      <c r="X32" s="11"/>
      <c r="Y32" s="11"/>
      <c r="Z32" s="75"/>
      <c r="AA32" s="11"/>
      <c r="AB32" s="11"/>
      <c r="AC32" s="75"/>
      <c r="AD32" s="11"/>
      <c r="AE32" s="75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269</v>
      </c>
      <c r="C33" s="151" t="s">
        <v>329</v>
      </c>
      <c r="D33" s="11"/>
      <c r="E33" s="11">
        <f t="shared" si="3"/>
        <v>2393886</v>
      </c>
      <c r="F33" s="11"/>
      <c r="G33" s="11"/>
      <c r="H33" s="11"/>
      <c r="I33" s="11">
        <v>159413</v>
      </c>
      <c r="J33" s="133">
        <v>2234473</v>
      </c>
      <c r="K33" s="11"/>
      <c r="L33" s="11"/>
      <c r="M33" s="11"/>
      <c r="N33" s="11"/>
      <c r="O33" s="11"/>
      <c r="P33" s="11"/>
      <c r="Q33" s="11"/>
      <c r="R33" s="11"/>
      <c r="S33" s="11"/>
      <c r="T33" s="75"/>
      <c r="U33" s="75"/>
      <c r="V33" s="11"/>
      <c r="W33" s="11"/>
      <c r="X33" s="11"/>
      <c r="Y33" s="11"/>
      <c r="Z33" s="75"/>
      <c r="AA33" s="11"/>
      <c r="AB33" s="11"/>
      <c r="AC33" s="75"/>
      <c r="AD33" s="11"/>
      <c r="AE33" s="75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270</v>
      </c>
      <c r="C34" s="151" t="s">
        <v>330</v>
      </c>
      <c r="D34" s="11"/>
      <c r="E34" s="11">
        <f t="shared" si="3"/>
        <v>7734592</v>
      </c>
      <c r="F34" s="11">
        <v>2707762</v>
      </c>
      <c r="G34" s="11"/>
      <c r="H34" s="11"/>
      <c r="I34" s="11">
        <v>1009208</v>
      </c>
      <c r="J34" s="133">
        <v>1564148</v>
      </c>
      <c r="K34" s="11"/>
      <c r="L34" s="11"/>
      <c r="M34" s="133">
        <v>377800</v>
      </c>
      <c r="N34" s="133">
        <v>2064374</v>
      </c>
      <c r="O34" s="11"/>
      <c r="P34" s="11"/>
      <c r="Q34" s="11">
        <v>11300</v>
      </c>
      <c r="R34" s="11"/>
      <c r="S34" s="11"/>
      <c r="T34" s="75"/>
      <c r="U34" s="75"/>
      <c r="V34" s="133"/>
      <c r="W34" s="11"/>
      <c r="X34" s="11"/>
      <c r="Y34" s="133"/>
      <c r="Z34" s="75"/>
      <c r="AA34" s="11"/>
      <c r="AB34" s="11"/>
      <c r="AC34" s="75"/>
      <c r="AD34" s="11"/>
      <c r="AE34" s="75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271</v>
      </c>
      <c r="C35" s="151" t="s">
        <v>331</v>
      </c>
      <c r="D35" s="11"/>
      <c r="E35" s="11">
        <f t="shared" si="3"/>
        <v>5767381</v>
      </c>
      <c r="F35" s="11"/>
      <c r="G35" s="11"/>
      <c r="H35" s="11"/>
      <c r="I35" s="133"/>
      <c r="J35" s="133">
        <v>3096481</v>
      </c>
      <c r="K35" s="133"/>
      <c r="L35" s="11"/>
      <c r="M35" s="11"/>
      <c r="N35" s="11"/>
      <c r="O35" s="11"/>
      <c r="P35" s="11"/>
      <c r="Q35" s="11"/>
      <c r="R35" s="11"/>
      <c r="S35" s="11">
        <v>2670900</v>
      </c>
      <c r="T35" s="75"/>
      <c r="U35" s="75"/>
      <c r="V35" s="11"/>
      <c r="W35" s="11"/>
      <c r="X35" s="11"/>
      <c r="Y35" s="133"/>
      <c r="Z35" s="75"/>
      <c r="AA35" s="11"/>
      <c r="AB35" s="11"/>
      <c r="AC35" s="75"/>
      <c r="AD35" s="11"/>
      <c r="AE35" s="75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272</v>
      </c>
      <c r="C36" s="151" t="s">
        <v>332</v>
      </c>
      <c r="D36" s="11"/>
      <c r="E36" s="11">
        <f t="shared" si="3"/>
        <v>196636</v>
      </c>
      <c r="F36" s="11"/>
      <c r="G36" s="11"/>
      <c r="H36" s="11"/>
      <c r="I36" s="11"/>
      <c r="J36" s="11">
        <v>196636</v>
      </c>
      <c r="K36" s="11"/>
      <c r="L36" s="11"/>
      <c r="M36" s="11"/>
      <c r="N36" s="11"/>
      <c r="O36" s="11"/>
      <c r="P36" s="11"/>
      <c r="Q36" s="11"/>
      <c r="R36" s="11"/>
      <c r="S36" s="11"/>
      <c r="T36" s="75"/>
      <c r="U36" s="75"/>
      <c r="V36" s="11"/>
      <c r="W36" s="11"/>
      <c r="X36" s="11"/>
      <c r="Y36" s="133"/>
      <c r="Z36" s="75"/>
      <c r="AA36" s="11"/>
      <c r="AB36" s="11"/>
      <c r="AC36" s="75"/>
      <c r="AD36" s="11"/>
      <c r="AE36" s="75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282</v>
      </c>
      <c r="C37" s="151" t="s">
        <v>333</v>
      </c>
      <c r="D37" s="11"/>
      <c r="E37" s="11">
        <f t="shared" si="3"/>
        <v>2928973</v>
      </c>
      <c r="F37" s="11"/>
      <c r="G37" s="11"/>
      <c r="H37" s="11"/>
      <c r="I37" s="11">
        <v>2928973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5"/>
      <c r="U37" s="75"/>
      <c r="V37" s="11"/>
      <c r="W37" s="11"/>
      <c r="X37" s="11"/>
      <c r="Y37" s="133"/>
      <c r="Z37" s="75"/>
      <c r="AA37" s="11"/>
      <c r="AB37" s="11"/>
      <c r="AC37" s="75"/>
      <c r="AD37" s="11"/>
      <c r="AE37" s="75"/>
      <c r="AF37" s="11"/>
      <c r="AG37" s="11"/>
      <c r="AH37" s="11"/>
      <c r="AI37" s="11"/>
    </row>
    <row r="38" spans="1:35" ht="27.75" customHeight="1" x14ac:dyDescent="0.25">
      <c r="A38" s="75">
        <v>33</v>
      </c>
      <c r="B38" s="79" t="s">
        <v>273</v>
      </c>
      <c r="C38" s="151" t="s">
        <v>334</v>
      </c>
      <c r="D38" s="11"/>
      <c r="E38" s="11">
        <f t="shared" si="3"/>
        <v>5080796</v>
      </c>
      <c r="F38" s="11"/>
      <c r="G38" s="11"/>
      <c r="H38" s="11"/>
      <c r="I38" s="133">
        <v>2923021</v>
      </c>
      <c r="J38" s="133">
        <v>2157775</v>
      </c>
      <c r="K38" s="11"/>
      <c r="L38" s="11"/>
      <c r="M38" s="11"/>
      <c r="N38" s="11"/>
      <c r="O38" s="11"/>
      <c r="P38" s="11"/>
      <c r="Q38" s="11"/>
      <c r="R38" s="11"/>
      <c r="S38" s="11"/>
      <c r="T38" s="75"/>
      <c r="U38" s="75"/>
      <c r="V38" s="11"/>
      <c r="W38" s="11"/>
      <c r="X38" s="11"/>
      <c r="Y38" s="11"/>
      <c r="Z38" s="75"/>
      <c r="AA38" s="11"/>
      <c r="AB38" s="11"/>
      <c r="AC38" s="75"/>
      <c r="AD38" s="11"/>
      <c r="AE38" s="75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274</v>
      </c>
      <c r="C39" s="151" t="s">
        <v>335</v>
      </c>
      <c r="D39" s="11"/>
      <c r="E39" s="11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5"/>
      <c r="U39" s="75"/>
      <c r="V39" s="11"/>
      <c r="W39" s="11"/>
      <c r="X39" s="11"/>
      <c r="Y39" s="11"/>
      <c r="Z39" s="75"/>
      <c r="AA39" s="11"/>
      <c r="AB39" s="11"/>
      <c r="AC39" s="75"/>
      <c r="AD39" s="11"/>
      <c r="AE39" s="75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276</v>
      </c>
      <c r="C40" s="151" t="s">
        <v>336</v>
      </c>
      <c r="D40" s="11"/>
      <c r="E40" s="11">
        <f t="shared" si="3"/>
        <v>866211</v>
      </c>
      <c r="F40" s="11"/>
      <c r="G40" s="11"/>
      <c r="H40" s="11"/>
      <c r="I40" s="11">
        <v>866211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5"/>
      <c r="U40" s="75"/>
      <c r="V40" s="11"/>
      <c r="W40" s="11"/>
      <c r="X40" s="11"/>
      <c r="Y40" s="11"/>
      <c r="Z40" s="75"/>
      <c r="AA40" s="11"/>
      <c r="AB40" s="11"/>
      <c r="AC40" s="75"/>
      <c r="AD40" s="11"/>
      <c r="AE40" s="75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275</v>
      </c>
      <c r="C41" s="151" t="s">
        <v>337</v>
      </c>
      <c r="D41" s="11"/>
      <c r="E41" s="11">
        <f t="shared" si="3"/>
        <v>1257821</v>
      </c>
      <c r="F41" s="11"/>
      <c r="G41" s="11"/>
      <c r="H41" s="11"/>
      <c r="I41" s="11">
        <v>166878</v>
      </c>
      <c r="J41" s="134">
        <v>1090943</v>
      </c>
      <c r="K41" s="11"/>
      <c r="L41" s="11"/>
      <c r="M41" s="11"/>
      <c r="N41" s="11"/>
      <c r="O41" s="11"/>
      <c r="P41" s="11"/>
      <c r="Q41" s="11"/>
      <c r="R41" s="11"/>
      <c r="S41" s="11"/>
      <c r="T41" s="75"/>
      <c r="U41" s="75"/>
      <c r="V41" s="11"/>
      <c r="W41" s="11"/>
      <c r="X41" s="11"/>
      <c r="Y41" s="11"/>
      <c r="Z41" s="75"/>
      <c r="AA41" s="11"/>
      <c r="AB41" s="11"/>
      <c r="AC41" s="75"/>
      <c r="AD41" s="11"/>
      <c r="AE41" s="75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277</v>
      </c>
      <c r="C42" s="151" t="s">
        <v>338</v>
      </c>
      <c r="D42" s="11"/>
      <c r="E42" s="11">
        <f t="shared" si="3"/>
        <v>1036943</v>
      </c>
      <c r="F42" s="11">
        <v>30943</v>
      </c>
      <c r="G42" s="11"/>
      <c r="H42" s="11"/>
      <c r="I42" s="11"/>
      <c r="J42" s="133"/>
      <c r="K42" s="11"/>
      <c r="L42" s="11"/>
      <c r="M42" s="11"/>
      <c r="N42" s="11"/>
      <c r="O42" s="11"/>
      <c r="P42" s="11"/>
      <c r="Q42" s="11"/>
      <c r="R42" s="11"/>
      <c r="S42" s="11"/>
      <c r="T42" s="75"/>
      <c r="U42" s="75"/>
      <c r="V42" s="11">
        <v>1006000</v>
      </c>
      <c r="W42" s="11"/>
      <c r="X42" s="11"/>
      <c r="Y42" s="11"/>
      <c r="Z42" s="75"/>
      <c r="AA42" s="11"/>
      <c r="AB42" s="11"/>
      <c r="AC42" s="75"/>
      <c r="AD42" s="11"/>
      <c r="AE42" s="75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278</v>
      </c>
      <c r="C43" s="151" t="s">
        <v>339</v>
      </c>
      <c r="D43" s="11"/>
      <c r="E43" s="11">
        <f t="shared" si="3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5"/>
      <c r="U43" s="75"/>
      <c r="V43" s="11"/>
      <c r="W43" s="11"/>
      <c r="X43" s="11"/>
      <c r="Y43" s="11"/>
      <c r="Z43" s="75"/>
      <c r="AA43" s="11"/>
      <c r="AB43" s="11"/>
      <c r="AC43" s="75"/>
      <c r="AD43" s="11"/>
      <c r="AE43" s="75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279</v>
      </c>
      <c r="C44" s="147" t="s">
        <v>340</v>
      </c>
      <c r="D44" s="86"/>
      <c r="E44" s="11">
        <f t="shared" si="3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5"/>
      <c r="U44" s="75"/>
      <c r="V44" s="71"/>
      <c r="W44" s="71"/>
      <c r="X44" s="71"/>
      <c r="Y44" s="71"/>
      <c r="Z44" s="75"/>
      <c r="AA44" s="71"/>
      <c r="AB44" s="71"/>
      <c r="AC44" s="75"/>
      <c r="AD44" s="71"/>
      <c r="AE44" s="75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280</v>
      </c>
      <c r="C45" s="147" t="s">
        <v>341</v>
      </c>
      <c r="D45" s="86"/>
      <c r="E45" s="11">
        <f t="shared" si="3"/>
        <v>167300</v>
      </c>
      <c r="F45" s="80"/>
      <c r="G45" s="80"/>
      <c r="H45" s="80"/>
      <c r="I45" s="135">
        <v>167300</v>
      </c>
      <c r="J45" s="135"/>
      <c r="K45" s="135"/>
      <c r="L45" s="135"/>
      <c r="M45" s="135"/>
      <c r="N45" s="135"/>
      <c r="O45" s="135"/>
      <c r="P45" s="80"/>
      <c r="Q45" s="80"/>
      <c r="R45" s="80"/>
      <c r="S45" s="80"/>
      <c r="T45" s="75"/>
      <c r="U45" s="75"/>
      <c r="V45" s="80"/>
      <c r="W45" s="80"/>
      <c r="X45" s="80"/>
      <c r="Y45" s="80"/>
      <c r="Z45" s="75"/>
      <c r="AA45" s="80"/>
      <c r="AB45" s="80"/>
      <c r="AC45" s="75"/>
      <c r="AD45" s="80"/>
      <c r="AE45" s="75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281</v>
      </c>
      <c r="C46" s="147" t="s">
        <v>342</v>
      </c>
      <c r="D46" s="86"/>
      <c r="E46" s="11">
        <f t="shared" si="3"/>
        <v>0</v>
      </c>
      <c r="F46" s="71"/>
      <c r="G46" s="71"/>
      <c r="H46" s="71"/>
      <c r="I46" s="136"/>
      <c r="J46" s="136"/>
      <c r="K46" s="136"/>
      <c r="L46" s="71"/>
      <c r="M46" s="71"/>
      <c r="N46" s="136"/>
      <c r="O46" s="71"/>
      <c r="P46" s="71"/>
      <c r="Q46" s="71"/>
      <c r="R46" s="71"/>
      <c r="S46" s="71"/>
      <c r="T46" s="75"/>
      <c r="U46" s="75"/>
      <c r="V46" s="71"/>
      <c r="W46" s="71"/>
      <c r="X46" s="71"/>
      <c r="Y46" s="71"/>
      <c r="Z46" s="75"/>
      <c r="AA46" s="71"/>
      <c r="AB46" s="71"/>
      <c r="AC46" s="75"/>
      <c r="AD46" s="71"/>
      <c r="AE46" s="75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283</v>
      </c>
      <c r="C47" s="147" t="s">
        <v>343</v>
      </c>
      <c r="D47" s="71"/>
      <c r="E47" s="11">
        <f t="shared" si="2"/>
        <v>43012391</v>
      </c>
      <c r="F47" s="71">
        <v>33171870</v>
      </c>
      <c r="G47" s="71"/>
      <c r="H47" s="71">
        <v>1605368</v>
      </c>
      <c r="I47" s="71"/>
      <c r="J47" s="71">
        <v>4959300</v>
      </c>
      <c r="K47" s="71">
        <v>3275853</v>
      </c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x14ac:dyDescent="0.25">
      <c r="A48" s="75">
        <v>43</v>
      </c>
      <c r="B48" s="79" t="s">
        <v>284</v>
      </c>
      <c r="C48" s="147" t="s">
        <v>344</v>
      </c>
      <c r="D48" s="71"/>
      <c r="E48" s="11">
        <f t="shared" si="2"/>
        <v>3047740</v>
      </c>
      <c r="F48" s="71">
        <v>2621500</v>
      </c>
      <c r="G48" s="71"/>
      <c r="H48" s="71">
        <v>426240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300</v>
      </c>
      <c r="C49" s="147" t="s">
        <v>345</v>
      </c>
      <c r="D49" s="71"/>
      <c r="E49" s="11">
        <f t="shared" ref="E49:E57" si="4">SUM(F49:AI49)</f>
        <v>11466761</v>
      </c>
      <c r="F49" s="71">
        <v>10220388</v>
      </c>
      <c r="G49" s="71"/>
      <c r="H49" s="71">
        <v>505159</v>
      </c>
      <c r="I49" s="71"/>
      <c r="J49" s="71"/>
      <c r="K49" s="71"/>
      <c r="L49" s="71"/>
      <c r="M49" s="71"/>
      <c r="N49" s="71"/>
      <c r="O49" s="71">
        <v>741214</v>
      </c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285</v>
      </c>
      <c r="C50" s="147" t="s">
        <v>229</v>
      </c>
      <c r="D50" s="71"/>
      <c r="E50" s="11">
        <f t="shared" si="4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286</v>
      </c>
      <c r="C51" s="147" t="s">
        <v>363</v>
      </c>
      <c r="D51" s="71"/>
      <c r="E51" s="11">
        <f t="shared" si="4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299</v>
      </c>
      <c r="C52" s="147" t="s">
        <v>346</v>
      </c>
      <c r="D52" s="71"/>
      <c r="E52" s="11">
        <f t="shared" si="4"/>
        <v>316850</v>
      </c>
      <c r="F52" s="71">
        <v>316850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287</v>
      </c>
      <c r="C53" s="147" t="s">
        <v>347</v>
      </c>
      <c r="D53" s="71"/>
      <c r="E53" s="11">
        <f t="shared" si="4"/>
        <v>86326</v>
      </c>
      <c r="F53" s="71"/>
      <c r="G53" s="71"/>
      <c r="H53" s="71"/>
      <c r="I53" s="71">
        <v>86326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288</v>
      </c>
      <c r="C54" s="147" t="s">
        <v>364</v>
      </c>
      <c r="D54" s="71"/>
      <c r="E54" s="11">
        <f t="shared" si="4"/>
        <v>132304</v>
      </c>
      <c r="F54" s="71">
        <v>132304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289</v>
      </c>
      <c r="C55" s="147" t="s">
        <v>365</v>
      </c>
      <c r="D55" s="71"/>
      <c r="E55" s="11">
        <f t="shared" si="4"/>
        <v>8506714</v>
      </c>
      <c r="F55" s="71"/>
      <c r="G55" s="71"/>
      <c r="H55" s="71"/>
      <c r="I55" s="71"/>
      <c r="J55" s="71"/>
      <c r="K55" s="71"/>
      <c r="L55" s="71">
        <v>2077732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>
        <v>6428982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290</v>
      </c>
      <c r="C56" s="147" t="s">
        <v>362</v>
      </c>
      <c r="D56" s="71">
        <v>19254776</v>
      </c>
      <c r="E56" s="11">
        <f t="shared" si="4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291</v>
      </c>
      <c r="C57" s="147" t="s">
        <v>215</v>
      </c>
      <c r="D57" s="71"/>
      <c r="E57" s="11">
        <f t="shared" si="4"/>
        <v>833797</v>
      </c>
      <c r="F57" s="71">
        <v>594208</v>
      </c>
      <c r="G57" s="71"/>
      <c r="H57" s="71">
        <v>239589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292</v>
      </c>
      <c r="C58" s="147" t="s">
        <v>348</v>
      </c>
      <c r="D58" s="71"/>
      <c r="E58" s="11">
        <f t="shared" si="2"/>
        <v>628054</v>
      </c>
      <c r="F58" s="71">
        <v>628054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293</v>
      </c>
      <c r="C59" s="147" t="s">
        <v>351</v>
      </c>
      <c r="D59" s="71"/>
      <c r="E59" s="11">
        <f t="shared" si="2"/>
        <v>88063298</v>
      </c>
      <c r="F59" s="71">
        <v>52354366</v>
      </c>
      <c r="G59" s="71"/>
      <c r="H59" s="71">
        <v>35708932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294</v>
      </c>
      <c r="C60" s="147" t="s">
        <v>349</v>
      </c>
      <c r="D60" s="71"/>
      <c r="E60" s="11">
        <f t="shared" si="2"/>
        <v>8567912745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8409082314</v>
      </c>
      <c r="AH60" s="71">
        <v>158830431</v>
      </c>
      <c r="AI60" s="71"/>
    </row>
    <row r="61" spans="1:35" ht="33.75" x14ac:dyDescent="0.25">
      <c r="A61" s="75">
        <v>56</v>
      </c>
      <c r="B61" s="79" t="s">
        <v>295</v>
      </c>
      <c r="C61" s="147" t="s">
        <v>366</v>
      </c>
      <c r="D61" s="71"/>
      <c r="E61" s="11">
        <f t="shared" si="2"/>
        <v>50536441</v>
      </c>
      <c r="F61" s="71"/>
      <c r="G61" s="71"/>
      <c r="H61" s="71"/>
      <c r="I61" s="71">
        <v>50536441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27" customHeight="1" x14ac:dyDescent="0.25">
      <c r="A62" s="75">
        <v>57</v>
      </c>
      <c r="B62" s="79" t="s">
        <v>296</v>
      </c>
      <c r="C62" s="147" t="s">
        <v>305</v>
      </c>
      <c r="D62" s="71"/>
      <c r="E62" s="11">
        <f t="shared" si="2"/>
        <v>2193450</v>
      </c>
      <c r="F62" s="71"/>
      <c r="G62" s="71"/>
      <c r="H62" s="71">
        <v>2193450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297</v>
      </c>
      <c r="C63" s="147" t="s">
        <v>350</v>
      </c>
      <c r="D63" s="71"/>
      <c r="E63" s="11">
        <f t="shared" si="2"/>
        <v>380366</v>
      </c>
      <c r="F63" s="71"/>
      <c r="G63" s="71"/>
      <c r="H63" s="71">
        <v>126009</v>
      </c>
      <c r="I63" s="71">
        <v>254357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298</v>
      </c>
      <c r="C64" s="147" t="s">
        <v>228</v>
      </c>
      <c r="D64" s="72"/>
      <c r="E64" s="11">
        <f>SUM(F64:AI64)</f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.75" customHeight="1" x14ac:dyDescent="0.25">
      <c r="A65" s="75">
        <v>60</v>
      </c>
      <c r="B65" s="96">
        <v>900012087</v>
      </c>
      <c r="C65" s="147" t="s">
        <v>361</v>
      </c>
      <c r="D65" s="71"/>
      <c r="E65" s="11">
        <f>SUM(F65:AI65)</f>
        <v>1220824</v>
      </c>
      <c r="F65" s="71">
        <v>1220824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7" spans="1:35" ht="36.75" customHeight="1" x14ac:dyDescent="0.25">
      <c r="A67" s="153" t="s">
        <v>303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</row>
  </sheetData>
  <mergeCells count="2">
    <mergeCell ref="C1:AI1"/>
    <mergeCell ref="A67:AI67"/>
  </mergeCells>
  <pageMargins left="0.17" right="0.17" top="1.38" bottom="0.17" header="0.31496062992125984" footer="0.17"/>
  <pageSetup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43" workbookViewId="0">
      <selection activeCell="E63" sqref="E63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54" t="s">
        <v>371</v>
      </c>
      <c r="C1" s="154"/>
      <c r="D1" s="154"/>
      <c r="E1" s="154"/>
      <c r="F1" s="154"/>
      <c r="G1" s="154"/>
      <c r="H1" s="154"/>
      <c r="I1" s="154"/>
    </row>
    <row r="2" spans="1:13" x14ac:dyDescent="0.25">
      <c r="B2" s="19"/>
      <c r="C2" s="34"/>
      <c r="D2" s="34"/>
      <c r="E2" s="34"/>
      <c r="F2" s="34"/>
      <c r="G2" s="34"/>
      <c r="H2" s="34"/>
      <c r="I2" s="19"/>
    </row>
    <row r="3" spans="1:13" ht="42.75" customHeight="1" x14ac:dyDescent="0.25">
      <c r="A3" s="155" t="s">
        <v>221</v>
      </c>
      <c r="B3" s="155"/>
      <c r="C3" s="156" t="s">
        <v>373</v>
      </c>
      <c r="D3" s="156" t="s">
        <v>222</v>
      </c>
      <c r="E3" s="156" t="s">
        <v>223</v>
      </c>
      <c r="F3" s="158" t="s">
        <v>374</v>
      </c>
      <c r="G3" s="159"/>
      <c r="H3" s="159"/>
      <c r="I3" s="160"/>
    </row>
    <row r="4" spans="1:13" ht="48" customHeight="1" x14ac:dyDescent="0.25">
      <c r="A4" s="12" t="s">
        <v>42</v>
      </c>
      <c r="B4" s="29" t="s">
        <v>43</v>
      </c>
      <c r="C4" s="157"/>
      <c r="D4" s="157"/>
      <c r="E4" s="157"/>
      <c r="F4" s="35" t="s">
        <v>44</v>
      </c>
      <c r="G4" s="35" t="s">
        <v>45</v>
      </c>
      <c r="H4" s="35" t="s">
        <v>46</v>
      </c>
      <c r="I4" s="12" t="s">
        <v>47</v>
      </c>
      <c r="J4" s="94"/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/>
      <c r="D6" s="37"/>
      <c r="E6" s="37">
        <f>+F6</f>
        <v>19372208</v>
      </c>
      <c r="F6" s="37">
        <f>+'өр ав'!D5</f>
        <v>19372208</v>
      </c>
      <c r="G6" s="37">
        <f>+F6</f>
        <v>19372208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f t="shared" ref="C7" si="0">SUM(C8:C55)</f>
        <v>629413304.5</v>
      </c>
      <c r="D7" s="37">
        <f t="shared" ref="D7" si="1">SUM(D8:D55)</f>
        <v>121615663.5</v>
      </c>
      <c r="E7" s="37">
        <f t="shared" ref="E7" si="2">SUM(E8:E55)</f>
        <v>8479443760</v>
      </c>
      <c r="F7" s="37">
        <f>SUM(F8:F55)</f>
        <v>8987241401</v>
      </c>
      <c r="G7" s="37">
        <f t="shared" ref="G7:I7" si="3">SUM(G8:G55)</f>
        <v>8987241401</v>
      </c>
      <c r="H7" s="37">
        <f t="shared" si="3"/>
        <v>0</v>
      </c>
      <c r="I7" s="14">
        <f t="shared" si="3"/>
        <v>0</v>
      </c>
      <c r="J7" s="95">
        <f>+C7-D7+E7</f>
        <v>8987241401</v>
      </c>
      <c r="K7" s="95">
        <f>+J7-F7</f>
        <v>0</v>
      </c>
      <c r="L7" s="95">
        <f>+F7-C7</f>
        <v>8357828096.5</v>
      </c>
    </row>
    <row r="8" spans="1:13" x14ac:dyDescent="0.25">
      <c r="A8" s="26"/>
      <c r="B8" s="21" t="s">
        <v>57</v>
      </c>
      <c r="C8" s="37"/>
      <c r="D8" s="36"/>
      <c r="E8" s="36">
        <f t="shared" ref="E8:E55" si="4">+F8-C8</f>
        <v>0</v>
      </c>
      <c r="F8" s="37"/>
      <c r="G8" s="36"/>
      <c r="H8" s="36"/>
      <c r="I8" s="13"/>
      <c r="J8" s="95">
        <f t="shared" ref="J8:J55" si="5">+C8-D8+E8</f>
        <v>0</v>
      </c>
      <c r="K8" s="95">
        <f t="shared" ref="K8:K55" si="6">+J8-F8</f>
        <v>0</v>
      </c>
      <c r="L8" s="95">
        <f t="shared" ref="L8:L55" si="7">+F8-C8</f>
        <v>0</v>
      </c>
    </row>
    <row r="9" spans="1:13" x14ac:dyDescent="0.25">
      <c r="A9" s="27">
        <v>210101</v>
      </c>
      <c r="B9" s="28" t="s">
        <v>58</v>
      </c>
      <c r="C9" s="36">
        <v>193936877.5</v>
      </c>
      <c r="D9" s="36">
        <f>+C9-F9</f>
        <v>32533739.5</v>
      </c>
      <c r="E9" s="36"/>
      <c r="F9" s="36">
        <f>+'өр ав'!F5</f>
        <v>161403138</v>
      </c>
      <c r="G9" s="36">
        <f>+F9</f>
        <v>161403138</v>
      </c>
      <c r="H9" s="36"/>
      <c r="I9" s="13"/>
      <c r="J9" s="95">
        <f t="shared" si="5"/>
        <v>161403138</v>
      </c>
      <c r="K9" s="95">
        <f t="shared" si="6"/>
        <v>0</v>
      </c>
      <c r="L9" s="95">
        <f t="shared" si="7"/>
        <v>-32533739.5</v>
      </c>
      <c r="M9" s="94">
        <f>+F9/F7</f>
        <v>1.79591412757691E-2</v>
      </c>
    </row>
    <row r="10" spans="1:13" x14ac:dyDescent="0.25">
      <c r="A10" s="27" t="s">
        <v>59</v>
      </c>
      <c r="B10" s="28" t="s">
        <v>60</v>
      </c>
      <c r="C10" s="36">
        <v>0</v>
      </c>
      <c r="D10" s="36"/>
      <c r="E10" s="36">
        <f t="shared" si="4"/>
        <v>0</v>
      </c>
      <c r="F10" s="36"/>
      <c r="G10" s="36">
        <f t="shared" ref="G10:G55" si="8">+F10</f>
        <v>0</v>
      </c>
      <c r="H10" s="36"/>
      <c r="I10" s="13"/>
      <c r="J10" s="95">
        <f t="shared" si="5"/>
        <v>0</v>
      </c>
      <c r="K10" s="95">
        <f t="shared" si="6"/>
        <v>0</v>
      </c>
      <c r="L10" s="95">
        <f t="shared" si="7"/>
        <v>0</v>
      </c>
    </row>
    <row r="11" spans="1:13" x14ac:dyDescent="0.25">
      <c r="A11" s="27" t="s">
        <v>61</v>
      </c>
      <c r="B11" s="28" t="s">
        <v>62</v>
      </c>
      <c r="C11" s="36">
        <v>0</v>
      </c>
      <c r="D11" s="36"/>
      <c r="E11" s="36">
        <f t="shared" si="4"/>
        <v>0</v>
      </c>
      <c r="F11" s="36"/>
      <c r="G11" s="36">
        <f t="shared" si="8"/>
        <v>0</v>
      </c>
      <c r="H11" s="36"/>
      <c r="I11" s="13"/>
      <c r="J11" s="95">
        <f t="shared" si="5"/>
        <v>0</v>
      </c>
      <c r="K11" s="95">
        <f t="shared" si="6"/>
        <v>0</v>
      </c>
      <c r="L11" s="95">
        <f t="shared" si="7"/>
        <v>0</v>
      </c>
    </row>
    <row r="12" spans="1:13" x14ac:dyDescent="0.25">
      <c r="A12" s="27" t="s">
        <v>63</v>
      </c>
      <c r="B12" s="28" t="s">
        <v>64</v>
      </c>
      <c r="C12" s="36">
        <v>0</v>
      </c>
      <c r="D12" s="36"/>
      <c r="E12" s="36">
        <f t="shared" si="4"/>
        <v>0</v>
      </c>
      <c r="F12" s="36"/>
      <c r="G12" s="36">
        <f t="shared" si="8"/>
        <v>0</v>
      </c>
      <c r="H12" s="36"/>
      <c r="I12" s="13"/>
      <c r="J12" s="95">
        <f t="shared" si="5"/>
        <v>0</v>
      </c>
      <c r="K12" s="95">
        <f t="shared" si="6"/>
        <v>0</v>
      </c>
      <c r="L12" s="95">
        <f t="shared" si="7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/>
      <c r="E13" s="36">
        <f t="shared" si="4"/>
        <v>0</v>
      </c>
      <c r="F13" s="36">
        <f>+'өр ав'!G5</f>
        <v>0</v>
      </c>
      <c r="G13" s="36">
        <f t="shared" si="8"/>
        <v>0</v>
      </c>
      <c r="H13" s="36"/>
      <c r="I13" s="13"/>
      <c r="J13" s="95">
        <f t="shared" si="5"/>
        <v>0</v>
      </c>
      <c r="K13" s="95">
        <f t="shared" si="6"/>
        <v>0</v>
      </c>
      <c r="L13" s="95">
        <f t="shared" si="7"/>
        <v>0</v>
      </c>
    </row>
    <row r="14" spans="1:13" x14ac:dyDescent="0.25">
      <c r="A14" s="29">
        <v>210201</v>
      </c>
      <c r="B14" s="21" t="s">
        <v>66</v>
      </c>
      <c r="C14" s="36">
        <v>36513587</v>
      </c>
      <c r="D14" s="36"/>
      <c r="E14" s="36">
        <f t="shared" si="4"/>
        <v>17334592</v>
      </c>
      <c r="F14" s="36">
        <f>+'өр ав'!H5</f>
        <v>53848179</v>
      </c>
      <c r="G14" s="36">
        <f t="shared" si="8"/>
        <v>53848179</v>
      </c>
      <c r="H14" s="36"/>
      <c r="I14" s="13"/>
      <c r="J14" s="95">
        <f t="shared" si="5"/>
        <v>53848179</v>
      </c>
      <c r="K14" s="95">
        <f t="shared" si="6"/>
        <v>0</v>
      </c>
      <c r="L14" s="95">
        <f t="shared" si="7"/>
        <v>17334592</v>
      </c>
    </row>
    <row r="15" spans="1:13" x14ac:dyDescent="0.25">
      <c r="A15" s="27" t="s">
        <v>67</v>
      </c>
      <c r="B15" s="21" t="s">
        <v>68</v>
      </c>
      <c r="C15" s="36">
        <v>46848758</v>
      </c>
      <c r="D15" s="36"/>
      <c r="E15" s="36">
        <f t="shared" si="4"/>
        <v>13157689</v>
      </c>
      <c r="F15" s="36">
        <f>+'өр ав'!I5</f>
        <v>60006447</v>
      </c>
      <c r="G15" s="36">
        <f t="shared" si="8"/>
        <v>60006447</v>
      </c>
      <c r="H15" s="36"/>
      <c r="I15" s="13"/>
      <c r="J15" s="95">
        <f t="shared" si="5"/>
        <v>60006447</v>
      </c>
      <c r="K15" s="95">
        <f t="shared" si="6"/>
        <v>0</v>
      </c>
      <c r="L15" s="95">
        <f t="shared" si="7"/>
        <v>13157689</v>
      </c>
    </row>
    <row r="16" spans="1:13" x14ac:dyDescent="0.25">
      <c r="A16" s="27" t="s">
        <v>69</v>
      </c>
      <c r="B16" s="21" t="s">
        <v>70</v>
      </c>
      <c r="C16" s="36">
        <v>17073807</v>
      </c>
      <c r="D16" s="36"/>
      <c r="E16" s="36">
        <f t="shared" si="4"/>
        <v>13706187</v>
      </c>
      <c r="F16" s="36">
        <f>+'өр ав'!J5</f>
        <v>30779994</v>
      </c>
      <c r="G16" s="36">
        <f t="shared" si="8"/>
        <v>30779994</v>
      </c>
      <c r="H16" s="36"/>
      <c r="I16" s="13"/>
      <c r="J16" s="95">
        <f t="shared" si="5"/>
        <v>30779994</v>
      </c>
      <c r="K16" s="95">
        <f t="shared" si="6"/>
        <v>0</v>
      </c>
      <c r="L16" s="95">
        <f t="shared" si="7"/>
        <v>13706187</v>
      </c>
    </row>
    <row r="17" spans="1:13" x14ac:dyDescent="0.25">
      <c r="A17" s="27" t="s">
        <v>71</v>
      </c>
      <c r="B17" s="21" t="s">
        <v>13</v>
      </c>
      <c r="C17" s="36">
        <v>7679281</v>
      </c>
      <c r="D17" s="36">
        <f>+C17-F17</f>
        <v>2228484</v>
      </c>
      <c r="E17" s="36"/>
      <c r="F17" s="36">
        <f>+'өр ав'!K5</f>
        <v>5450797</v>
      </c>
      <c r="G17" s="36">
        <f t="shared" si="8"/>
        <v>5450797</v>
      </c>
      <c r="H17" s="36"/>
      <c r="I17" s="13"/>
      <c r="J17" s="95">
        <f t="shared" si="5"/>
        <v>5450797</v>
      </c>
      <c r="K17" s="95">
        <f t="shared" si="6"/>
        <v>0</v>
      </c>
      <c r="L17" s="95">
        <f t="shared" si="7"/>
        <v>-2228484</v>
      </c>
    </row>
    <row r="18" spans="1:13" x14ac:dyDescent="0.25">
      <c r="A18" s="27" t="s">
        <v>72</v>
      </c>
      <c r="B18" s="21" t="s">
        <v>73</v>
      </c>
      <c r="C18" s="36">
        <v>3228700</v>
      </c>
      <c r="D18" s="36">
        <f t="shared" ref="D18:D24" si="9">+C18-F18</f>
        <v>1150968</v>
      </c>
      <c r="E18" s="36"/>
      <c r="F18" s="36">
        <f>+'өр ав'!L5</f>
        <v>2077732</v>
      </c>
      <c r="G18" s="36">
        <f t="shared" si="8"/>
        <v>2077732</v>
      </c>
      <c r="H18" s="36"/>
      <c r="I18" s="13"/>
      <c r="J18" s="95">
        <f t="shared" si="5"/>
        <v>2077732</v>
      </c>
      <c r="K18" s="95">
        <f t="shared" si="6"/>
        <v>0</v>
      </c>
      <c r="L18" s="95">
        <f t="shared" si="7"/>
        <v>-1150968</v>
      </c>
    </row>
    <row r="19" spans="1:13" x14ac:dyDescent="0.25">
      <c r="A19" s="27" t="s">
        <v>74</v>
      </c>
      <c r="B19" s="21" t="s">
        <v>28</v>
      </c>
      <c r="C19" s="36">
        <v>9576360</v>
      </c>
      <c r="D19" s="36">
        <f t="shared" si="9"/>
        <v>2119370</v>
      </c>
      <c r="E19" s="36"/>
      <c r="F19" s="36">
        <f>+'өр ав'!M5</f>
        <v>7456990</v>
      </c>
      <c r="G19" s="36">
        <f t="shared" si="8"/>
        <v>7456990</v>
      </c>
      <c r="H19" s="36"/>
      <c r="I19" s="13"/>
      <c r="J19" s="95">
        <f t="shared" si="5"/>
        <v>7456990</v>
      </c>
      <c r="K19" s="95">
        <f t="shared" si="6"/>
        <v>0</v>
      </c>
      <c r="L19" s="95">
        <f t="shared" si="7"/>
        <v>-2119370</v>
      </c>
    </row>
    <row r="20" spans="1:13" x14ac:dyDescent="0.25">
      <c r="A20" s="27" t="s">
        <v>75</v>
      </c>
      <c r="B20" s="21" t="s">
        <v>11</v>
      </c>
      <c r="C20" s="36">
        <v>21867392</v>
      </c>
      <c r="D20" s="36"/>
      <c r="E20" s="36">
        <f>+F20-C20</f>
        <v>6070075</v>
      </c>
      <c r="F20" s="36">
        <f>+'өр ав'!N5</f>
        <v>27937467</v>
      </c>
      <c r="G20" s="36">
        <f t="shared" si="8"/>
        <v>27937467</v>
      </c>
      <c r="H20" s="36"/>
      <c r="I20" s="13"/>
      <c r="J20" s="95">
        <f t="shared" si="5"/>
        <v>27937467</v>
      </c>
      <c r="K20" s="95">
        <f t="shared" si="6"/>
        <v>0</v>
      </c>
      <c r="L20" s="95">
        <f t="shared" si="7"/>
        <v>6070075</v>
      </c>
    </row>
    <row r="21" spans="1:13" x14ac:dyDescent="0.25">
      <c r="A21" s="27" t="s">
        <v>76</v>
      </c>
      <c r="B21" s="21" t="s">
        <v>77</v>
      </c>
      <c r="C21" s="36">
        <v>5255753</v>
      </c>
      <c r="D21" s="36">
        <f t="shared" si="9"/>
        <v>975300</v>
      </c>
      <c r="E21" s="36"/>
      <c r="F21" s="36">
        <f>+'өр ав'!O5</f>
        <v>4280453</v>
      </c>
      <c r="G21" s="36">
        <f t="shared" si="8"/>
        <v>4280453</v>
      </c>
      <c r="H21" s="36"/>
      <c r="I21" s="13"/>
      <c r="J21" s="95">
        <f t="shared" si="5"/>
        <v>4280453</v>
      </c>
      <c r="K21" s="95">
        <f t="shared" si="6"/>
        <v>0</v>
      </c>
      <c r="L21" s="95">
        <f t="shared" si="7"/>
        <v>-975300</v>
      </c>
    </row>
    <row r="22" spans="1:13" x14ac:dyDescent="0.25">
      <c r="A22" s="27" t="s">
        <v>78</v>
      </c>
      <c r="B22" s="21" t="s">
        <v>31</v>
      </c>
      <c r="C22" s="36">
        <v>0</v>
      </c>
      <c r="D22" s="36">
        <f t="shared" si="9"/>
        <v>0</v>
      </c>
      <c r="E22" s="36"/>
      <c r="F22" s="36">
        <f>+'өр ав'!P5</f>
        <v>0</v>
      </c>
      <c r="G22" s="36">
        <f t="shared" si="8"/>
        <v>0</v>
      </c>
      <c r="H22" s="36"/>
      <c r="I22" s="13"/>
      <c r="J22" s="95">
        <f t="shared" si="5"/>
        <v>0</v>
      </c>
      <c r="K22" s="95">
        <f t="shared" si="6"/>
        <v>0</v>
      </c>
      <c r="L22" s="95">
        <f t="shared" si="7"/>
        <v>0</v>
      </c>
    </row>
    <row r="23" spans="1:13" ht="25.5" x14ac:dyDescent="0.25">
      <c r="A23" s="27" t="s">
        <v>79</v>
      </c>
      <c r="B23" s="21" t="s">
        <v>80</v>
      </c>
      <c r="C23" s="36">
        <v>0</v>
      </c>
      <c r="D23" s="36">
        <f t="shared" si="9"/>
        <v>0</v>
      </c>
      <c r="E23" s="36"/>
      <c r="F23" s="36"/>
      <c r="G23" s="36">
        <f t="shared" si="8"/>
        <v>0</v>
      </c>
      <c r="H23" s="36"/>
      <c r="I23" s="13"/>
      <c r="J23" s="95">
        <f t="shared" si="5"/>
        <v>0</v>
      </c>
      <c r="K23" s="95">
        <f t="shared" si="6"/>
        <v>0</v>
      </c>
      <c r="L23" s="95">
        <f t="shared" si="7"/>
        <v>0</v>
      </c>
    </row>
    <row r="24" spans="1:13" ht="25.5" x14ac:dyDescent="0.25">
      <c r="A24" s="27" t="s">
        <v>81</v>
      </c>
      <c r="B24" s="21" t="s">
        <v>82</v>
      </c>
      <c r="C24" s="36">
        <v>1924090</v>
      </c>
      <c r="D24" s="36">
        <f t="shared" si="9"/>
        <v>790</v>
      </c>
      <c r="E24" s="36"/>
      <c r="F24" s="36">
        <f>+'өр ав'!Q5</f>
        <v>1923300</v>
      </c>
      <c r="G24" s="36">
        <f t="shared" si="8"/>
        <v>1923300</v>
      </c>
      <c r="H24" s="36"/>
      <c r="I24" s="13"/>
      <c r="J24" s="95">
        <f t="shared" si="5"/>
        <v>1923300</v>
      </c>
      <c r="K24" s="95">
        <f t="shared" si="6"/>
        <v>0</v>
      </c>
      <c r="L24" s="95">
        <f t="shared" si="7"/>
        <v>-790</v>
      </c>
    </row>
    <row r="25" spans="1:13" x14ac:dyDescent="0.25">
      <c r="A25" s="27" t="s">
        <v>83</v>
      </c>
      <c r="B25" s="21" t="s">
        <v>84</v>
      </c>
      <c r="C25" s="36">
        <v>0</v>
      </c>
      <c r="D25" s="36"/>
      <c r="E25" s="36">
        <f t="shared" si="4"/>
        <v>0</v>
      </c>
      <c r="F25" s="36">
        <f>+'өр ав'!R5</f>
        <v>0</v>
      </c>
      <c r="G25" s="36">
        <f t="shared" si="8"/>
        <v>0</v>
      </c>
      <c r="H25" s="36"/>
      <c r="I25" s="13"/>
      <c r="J25" s="95">
        <f t="shared" si="5"/>
        <v>0</v>
      </c>
      <c r="K25" s="95">
        <f t="shared" si="6"/>
        <v>0</v>
      </c>
      <c r="L25" s="95">
        <f t="shared" si="7"/>
        <v>0</v>
      </c>
    </row>
    <row r="26" spans="1:13" x14ac:dyDescent="0.25">
      <c r="A26" s="27" t="s">
        <v>85</v>
      </c>
      <c r="B26" s="21" t="s">
        <v>86</v>
      </c>
      <c r="C26" s="36">
        <v>10529428</v>
      </c>
      <c r="D26" s="36"/>
      <c r="E26" s="36">
        <f t="shared" si="4"/>
        <v>13376572</v>
      </c>
      <c r="F26" s="36">
        <f>+'өр ав'!S5</f>
        <v>23906000</v>
      </c>
      <c r="G26" s="36">
        <f t="shared" si="8"/>
        <v>23906000</v>
      </c>
      <c r="H26" s="36"/>
      <c r="I26" s="13"/>
      <c r="J26" s="95">
        <f t="shared" si="5"/>
        <v>23906000</v>
      </c>
      <c r="K26" s="95">
        <f t="shared" si="6"/>
        <v>0</v>
      </c>
      <c r="L26" s="95">
        <f t="shared" si="7"/>
        <v>13376572</v>
      </c>
    </row>
    <row r="27" spans="1:13" x14ac:dyDescent="0.25">
      <c r="A27" s="27" t="s">
        <v>87</v>
      </c>
      <c r="B27" s="21" t="s">
        <v>88</v>
      </c>
      <c r="C27" s="36">
        <v>0</v>
      </c>
      <c r="D27" s="36"/>
      <c r="E27" s="36">
        <f t="shared" si="4"/>
        <v>0</v>
      </c>
      <c r="F27" s="36">
        <f>+'өр ав'!T5</f>
        <v>0</v>
      </c>
      <c r="G27" s="36">
        <f t="shared" si="8"/>
        <v>0</v>
      </c>
      <c r="H27" s="36"/>
      <c r="I27" s="13"/>
      <c r="J27" s="95">
        <f t="shared" si="5"/>
        <v>0</v>
      </c>
      <c r="K27" s="95">
        <f t="shared" si="6"/>
        <v>0</v>
      </c>
      <c r="L27" s="95">
        <f t="shared" si="7"/>
        <v>0</v>
      </c>
    </row>
    <row r="28" spans="1:13" x14ac:dyDescent="0.25">
      <c r="A28" s="27" t="s">
        <v>89</v>
      </c>
      <c r="B28" s="21" t="s">
        <v>90</v>
      </c>
      <c r="C28" s="36">
        <v>0</v>
      </c>
      <c r="D28" s="36"/>
      <c r="E28" s="36">
        <f t="shared" si="4"/>
        <v>0</v>
      </c>
      <c r="F28" s="36">
        <f>+'өр ав'!U5</f>
        <v>0</v>
      </c>
      <c r="G28" s="36">
        <f t="shared" si="8"/>
        <v>0</v>
      </c>
      <c r="H28" s="36"/>
      <c r="I28" s="13"/>
      <c r="J28" s="95">
        <f t="shared" si="5"/>
        <v>0</v>
      </c>
      <c r="K28" s="95">
        <f t="shared" si="6"/>
        <v>0</v>
      </c>
      <c r="L28" s="95">
        <f t="shared" si="7"/>
        <v>0</v>
      </c>
    </row>
    <row r="29" spans="1:13" x14ac:dyDescent="0.25">
      <c r="A29" s="27" t="s">
        <v>91</v>
      </c>
      <c r="B29" s="21" t="s">
        <v>92</v>
      </c>
      <c r="C29" s="36">
        <v>0</v>
      </c>
      <c r="D29" s="36"/>
      <c r="E29" s="36">
        <f t="shared" si="4"/>
        <v>0</v>
      </c>
      <c r="F29" s="36"/>
      <c r="G29" s="36">
        <f t="shared" si="8"/>
        <v>0</v>
      </c>
      <c r="H29" s="36"/>
      <c r="I29" s="13"/>
      <c r="J29" s="95">
        <f t="shared" si="5"/>
        <v>0</v>
      </c>
      <c r="K29" s="95">
        <f t="shared" si="6"/>
        <v>0</v>
      </c>
      <c r="L29" s="95">
        <f t="shared" si="7"/>
        <v>0</v>
      </c>
    </row>
    <row r="30" spans="1:13" x14ac:dyDescent="0.25">
      <c r="A30" s="27" t="s">
        <v>93</v>
      </c>
      <c r="B30" s="21" t="s">
        <v>94</v>
      </c>
      <c r="C30" s="36">
        <v>0</v>
      </c>
      <c r="D30" s="36"/>
      <c r="E30" s="36">
        <f t="shared" si="4"/>
        <v>0</v>
      </c>
      <c r="F30" s="36"/>
      <c r="G30" s="36">
        <f t="shared" si="8"/>
        <v>0</v>
      </c>
      <c r="H30" s="36"/>
      <c r="I30" s="13"/>
      <c r="J30" s="95">
        <f t="shared" si="5"/>
        <v>0</v>
      </c>
      <c r="K30" s="95">
        <f t="shared" si="6"/>
        <v>0</v>
      </c>
      <c r="L30" s="95">
        <f t="shared" si="7"/>
        <v>0</v>
      </c>
    </row>
    <row r="31" spans="1:13" x14ac:dyDescent="0.25">
      <c r="A31" s="27" t="s">
        <v>95</v>
      </c>
      <c r="B31" s="21" t="s">
        <v>17</v>
      </c>
      <c r="C31" s="36">
        <v>16590690</v>
      </c>
      <c r="D31" s="36">
        <f>+C31-F31</f>
        <v>6273500</v>
      </c>
      <c r="E31" s="36"/>
      <c r="F31" s="36">
        <f>+'өр ав'!V5</f>
        <v>10317190</v>
      </c>
      <c r="G31" s="36">
        <f t="shared" si="8"/>
        <v>10317190</v>
      </c>
      <c r="H31" s="36"/>
      <c r="I31" s="13"/>
      <c r="J31" s="95">
        <f t="shared" si="5"/>
        <v>10317190</v>
      </c>
      <c r="K31" s="95">
        <f t="shared" si="6"/>
        <v>0</v>
      </c>
      <c r="L31" s="95">
        <f t="shared" si="7"/>
        <v>-6273500</v>
      </c>
      <c r="M31" s="94">
        <f>+F31/F7</f>
        <v>1.1479818488965945E-3</v>
      </c>
    </row>
    <row r="32" spans="1:13" x14ac:dyDescent="0.25">
      <c r="A32" s="27" t="s">
        <v>96</v>
      </c>
      <c r="B32" s="21" t="s">
        <v>97</v>
      </c>
      <c r="C32" s="36">
        <v>0</v>
      </c>
      <c r="D32" s="36">
        <f t="shared" ref="D32:D35" si="10">+C32-F32</f>
        <v>0</v>
      </c>
      <c r="E32" s="36"/>
      <c r="F32" s="36"/>
      <c r="G32" s="36">
        <f t="shared" si="8"/>
        <v>0</v>
      </c>
      <c r="H32" s="36"/>
      <c r="I32" s="13"/>
      <c r="J32" s="95">
        <f t="shared" si="5"/>
        <v>0</v>
      </c>
      <c r="K32" s="95">
        <f t="shared" si="6"/>
        <v>0</v>
      </c>
      <c r="L32" s="95">
        <f t="shared" si="7"/>
        <v>0</v>
      </c>
    </row>
    <row r="33" spans="1:12" x14ac:dyDescent="0.25">
      <c r="A33" s="27" t="s">
        <v>98</v>
      </c>
      <c r="B33" s="21" t="s">
        <v>99</v>
      </c>
      <c r="C33" s="36">
        <v>1190200</v>
      </c>
      <c r="D33" s="36">
        <f t="shared" si="10"/>
        <v>1190200</v>
      </c>
      <c r="E33" s="36"/>
      <c r="F33" s="36">
        <f>+'өр ав'!W5</f>
        <v>0</v>
      </c>
      <c r="G33" s="36">
        <f t="shared" si="8"/>
        <v>0</v>
      </c>
      <c r="H33" s="36"/>
      <c r="I33" s="13"/>
      <c r="J33" s="95">
        <f t="shared" si="5"/>
        <v>0</v>
      </c>
      <c r="K33" s="95">
        <f t="shared" si="6"/>
        <v>0</v>
      </c>
      <c r="L33" s="95">
        <f t="shared" si="7"/>
        <v>-1190200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10"/>
        <v>0</v>
      </c>
      <c r="E34" s="36"/>
      <c r="F34" s="36">
        <f>+'өр ав'!X5</f>
        <v>0</v>
      </c>
      <c r="G34" s="36">
        <f t="shared" si="8"/>
        <v>0</v>
      </c>
      <c r="H34" s="36"/>
      <c r="I34" s="13"/>
      <c r="J34" s="95">
        <f t="shared" si="5"/>
        <v>0</v>
      </c>
      <c r="K34" s="95">
        <f t="shared" si="6"/>
        <v>0</v>
      </c>
      <c r="L34" s="95">
        <f t="shared" si="7"/>
        <v>0</v>
      </c>
    </row>
    <row r="35" spans="1:12" ht="25.5" x14ac:dyDescent="0.25">
      <c r="A35" s="27" t="s">
        <v>102</v>
      </c>
      <c r="B35" s="30" t="s">
        <v>103</v>
      </c>
      <c r="C35" s="36">
        <v>102218581</v>
      </c>
      <c r="D35" s="36">
        <f t="shared" si="10"/>
        <v>75143312</v>
      </c>
      <c r="E35" s="36"/>
      <c r="F35" s="36">
        <f>+'өр ав'!Y5</f>
        <v>27075269</v>
      </c>
      <c r="G35" s="36">
        <f t="shared" si="8"/>
        <v>27075269</v>
      </c>
      <c r="H35" s="36"/>
      <c r="I35" s="13"/>
      <c r="J35" s="95">
        <f t="shared" si="5"/>
        <v>27075269</v>
      </c>
      <c r="K35" s="95">
        <f t="shared" si="6"/>
        <v>0</v>
      </c>
      <c r="L35" s="95">
        <f t="shared" si="7"/>
        <v>-75143312</v>
      </c>
    </row>
    <row r="36" spans="1:12" ht="25.5" x14ac:dyDescent="0.25">
      <c r="A36" s="27" t="s">
        <v>104</v>
      </c>
      <c r="B36" s="30" t="s">
        <v>105</v>
      </c>
      <c r="C36" s="36">
        <v>448000</v>
      </c>
      <c r="D36" s="36"/>
      <c r="E36" s="36">
        <f t="shared" si="4"/>
        <v>1560000</v>
      </c>
      <c r="F36" s="36">
        <f>+'өр ав'!AA5</f>
        <v>2008000</v>
      </c>
      <c r="G36" s="36">
        <f t="shared" si="8"/>
        <v>2008000</v>
      </c>
      <c r="H36" s="36"/>
      <c r="I36" s="13"/>
      <c r="J36" s="95">
        <f t="shared" si="5"/>
        <v>2008000</v>
      </c>
      <c r="K36" s="95">
        <f t="shared" si="6"/>
        <v>0</v>
      </c>
      <c r="L36" s="95">
        <f t="shared" si="7"/>
        <v>1560000</v>
      </c>
    </row>
    <row r="37" spans="1:12" x14ac:dyDescent="0.25">
      <c r="A37" s="27" t="s">
        <v>106</v>
      </c>
      <c r="B37" s="30" t="s">
        <v>39</v>
      </c>
      <c r="C37" s="36">
        <v>0</v>
      </c>
      <c r="D37" s="36"/>
      <c r="E37" s="36">
        <f t="shared" si="4"/>
        <v>0</v>
      </c>
      <c r="F37" s="36">
        <f>+'өр ав'!AB5</f>
        <v>0</v>
      </c>
      <c r="G37" s="36">
        <f t="shared" si="8"/>
        <v>0</v>
      </c>
      <c r="H37" s="36"/>
      <c r="I37" s="13"/>
      <c r="J37" s="95">
        <f t="shared" si="5"/>
        <v>0</v>
      </c>
      <c r="K37" s="95">
        <f t="shared" si="6"/>
        <v>0</v>
      </c>
      <c r="L37" s="95">
        <f t="shared" si="7"/>
        <v>0</v>
      </c>
    </row>
    <row r="38" spans="1:12" x14ac:dyDescent="0.25">
      <c r="A38" s="27" t="s">
        <v>107</v>
      </c>
      <c r="B38" s="30" t="s">
        <v>108</v>
      </c>
      <c r="C38" s="36">
        <v>0</v>
      </c>
      <c r="D38" s="36"/>
      <c r="E38" s="36">
        <f t="shared" si="4"/>
        <v>0</v>
      </c>
      <c r="F38" s="36">
        <f>+'өр ав'!AC5</f>
        <v>0</v>
      </c>
      <c r="G38" s="36">
        <f t="shared" si="8"/>
        <v>0</v>
      </c>
      <c r="H38" s="36"/>
      <c r="I38" s="13"/>
      <c r="J38" s="95">
        <f t="shared" si="5"/>
        <v>0</v>
      </c>
      <c r="K38" s="95">
        <f t="shared" si="6"/>
        <v>0</v>
      </c>
      <c r="L38" s="95">
        <f t="shared" si="7"/>
        <v>0</v>
      </c>
    </row>
    <row r="39" spans="1:12" x14ac:dyDescent="0.25">
      <c r="A39" s="27" t="s">
        <v>109</v>
      </c>
      <c r="B39" s="30" t="s">
        <v>110</v>
      </c>
      <c r="C39" s="36">
        <v>0</v>
      </c>
      <c r="D39" s="36"/>
      <c r="E39" s="36">
        <f t="shared" si="4"/>
        <v>607700</v>
      </c>
      <c r="F39" s="36">
        <f>+'өр ав'!AD5</f>
        <v>607700</v>
      </c>
      <c r="G39" s="36">
        <f t="shared" si="8"/>
        <v>607700</v>
      </c>
      <c r="H39" s="36"/>
      <c r="I39" s="13"/>
      <c r="J39" s="95">
        <f t="shared" si="5"/>
        <v>607700</v>
      </c>
      <c r="K39" s="95">
        <f t="shared" si="6"/>
        <v>0</v>
      </c>
      <c r="L39" s="95">
        <f t="shared" si="7"/>
        <v>607700</v>
      </c>
    </row>
    <row r="40" spans="1:12" x14ac:dyDescent="0.25">
      <c r="A40" s="27" t="s">
        <v>111</v>
      </c>
      <c r="B40" s="30" t="s">
        <v>112</v>
      </c>
      <c r="C40" s="36">
        <v>0</v>
      </c>
      <c r="D40" s="36"/>
      <c r="E40" s="36">
        <f t="shared" si="4"/>
        <v>0</v>
      </c>
      <c r="F40" s="36">
        <f>+'өр ав'!AE5</f>
        <v>0</v>
      </c>
      <c r="G40" s="36">
        <f t="shared" si="8"/>
        <v>0</v>
      </c>
      <c r="H40" s="36"/>
      <c r="I40" s="13"/>
      <c r="J40" s="95">
        <f t="shared" si="5"/>
        <v>0</v>
      </c>
      <c r="K40" s="95">
        <f t="shared" si="6"/>
        <v>0</v>
      </c>
      <c r="L40" s="95">
        <f t="shared" si="7"/>
        <v>0</v>
      </c>
    </row>
    <row r="41" spans="1:12" x14ac:dyDescent="0.25">
      <c r="A41" s="27" t="s">
        <v>113</v>
      </c>
      <c r="B41" s="30" t="s">
        <v>114</v>
      </c>
      <c r="C41" s="36">
        <v>0</v>
      </c>
      <c r="D41" s="36"/>
      <c r="E41" s="36">
        <f t="shared" si="4"/>
        <v>0</v>
      </c>
      <c r="F41" s="36">
        <f>+'өр ав'!AF5</f>
        <v>0</v>
      </c>
      <c r="G41" s="36">
        <f t="shared" si="8"/>
        <v>0</v>
      </c>
      <c r="H41" s="36"/>
      <c r="I41" s="13"/>
      <c r="J41" s="95">
        <f t="shared" si="5"/>
        <v>0</v>
      </c>
      <c r="K41" s="95">
        <f t="shared" si="6"/>
        <v>0</v>
      </c>
      <c r="L41" s="95">
        <f t="shared" si="7"/>
        <v>0</v>
      </c>
    </row>
    <row r="42" spans="1:12" ht="25.5" x14ac:dyDescent="0.25">
      <c r="A42" s="27" t="s">
        <v>115</v>
      </c>
      <c r="B42" s="30" t="s">
        <v>116</v>
      </c>
      <c r="C42" s="38">
        <v>0</v>
      </c>
      <c r="D42" s="36"/>
      <c r="E42" s="36">
        <f t="shared" si="4"/>
        <v>0</v>
      </c>
      <c r="F42" s="38"/>
      <c r="G42" s="36">
        <f t="shared" si="8"/>
        <v>0</v>
      </c>
      <c r="H42" s="38"/>
      <c r="I42" s="15"/>
      <c r="J42" s="95">
        <f t="shared" si="5"/>
        <v>0</v>
      </c>
      <c r="K42" s="95">
        <f t="shared" si="6"/>
        <v>0</v>
      </c>
      <c r="L42" s="95">
        <f t="shared" si="7"/>
        <v>0</v>
      </c>
    </row>
    <row r="43" spans="1:12" ht="25.5" x14ac:dyDescent="0.25">
      <c r="A43" s="27" t="s">
        <v>117</v>
      </c>
      <c r="B43" s="30" t="s">
        <v>118</v>
      </c>
      <c r="C43" s="36">
        <v>0</v>
      </c>
      <c r="D43" s="36"/>
      <c r="E43" s="36">
        <f t="shared" si="4"/>
        <v>0</v>
      </c>
      <c r="F43" s="36"/>
      <c r="G43" s="36">
        <f t="shared" si="8"/>
        <v>0</v>
      </c>
      <c r="H43" s="36"/>
      <c r="I43" s="13"/>
      <c r="J43" s="95">
        <f t="shared" si="5"/>
        <v>0</v>
      </c>
      <c r="K43" s="95">
        <f t="shared" si="6"/>
        <v>0</v>
      </c>
      <c r="L43" s="95">
        <f t="shared" si="7"/>
        <v>0</v>
      </c>
    </row>
    <row r="44" spans="1:12" x14ac:dyDescent="0.25">
      <c r="A44" s="27" t="s">
        <v>119</v>
      </c>
      <c r="B44" s="30" t="s">
        <v>120</v>
      </c>
      <c r="C44" s="36">
        <v>0</v>
      </c>
      <c r="D44" s="36"/>
      <c r="E44" s="36">
        <f t="shared" si="4"/>
        <v>0</v>
      </c>
      <c r="F44" s="36"/>
      <c r="G44" s="36">
        <f t="shared" si="8"/>
        <v>0</v>
      </c>
      <c r="H44" s="36"/>
      <c r="I44" s="13"/>
      <c r="J44" s="95">
        <f t="shared" si="5"/>
        <v>0</v>
      </c>
      <c r="K44" s="95">
        <f t="shared" si="6"/>
        <v>0</v>
      </c>
      <c r="L44" s="95">
        <f t="shared" si="7"/>
        <v>0</v>
      </c>
    </row>
    <row r="45" spans="1:12" x14ac:dyDescent="0.25">
      <c r="A45" s="27">
        <v>210902</v>
      </c>
      <c r="B45" s="30" t="s">
        <v>121</v>
      </c>
      <c r="C45" s="36">
        <v>0</v>
      </c>
      <c r="D45" s="36"/>
      <c r="E45" s="36">
        <f t="shared" si="4"/>
        <v>250000</v>
      </c>
      <c r="F45" s="36">
        <f>+'өр ав'!Z5</f>
        <v>250000</v>
      </c>
      <c r="G45" s="36">
        <f t="shared" si="8"/>
        <v>250000</v>
      </c>
      <c r="H45" s="36"/>
      <c r="I45" s="13"/>
      <c r="J45" s="95">
        <f t="shared" si="5"/>
        <v>250000</v>
      </c>
      <c r="K45" s="95">
        <f t="shared" si="6"/>
        <v>0</v>
      </c>
      <c r="L45" s="95">
        <f t="shared" si="7"/>
        <v>250000</v>
      </c>
    </row>
    <row r="46" spans="1:12" ht="25.5" x14ac:dyDescent="0.25">
      <c r="A46" s="27" t="s">
        <v>122</v>
      </c>
      <c r="B46" s="21" t="s">
        <v>123</v>
      </c>
      <c r="C46" s="36">
        <v>0</v>
      </c>
      <c r="D46" s="36"/>
      <c r="E46" s="36">
        <f t="shared" si="4"/>
        <v>0</v>
      </c>
      <c r="F46" s="36">
        <f>+'өр ав'!AI5</f>
        <v>0</v>
      </c>
      <c r="G46" s="36">
        <f t="shared" si="8"/>
        <v>0</v>
      </c>
      <c r="H46" s="36"/>
      <c r="I46" s="13"/>
      <c r="J46" s="95">
        <f t="shared" si="5"/>
        <v>0</v>
      </c>
      <c r="K46" s="95">
        <f t="shared" si="6"/>
        <v>0</v>
      </c>
      <c r="L46" s="95">
        <f t="shared" si="7"/>
        <v>0</v>
      </c>
    </row>
    <row r="47" spans="1:12" ht="25.5" x14ac:dyDescent="0.25">
      <c r="A47" s="27" t="s">
        <v>124</v>
      </c>
      <c r="B47" s="21" t="s">
        <v>125</v>
      </c>
      <c r="C47" s="36">
        <v>0</v>
      </c>
      <c r="D47" s="36"/>
      <c r="E47" s="36">
        <f t="shared" si="4"/>
        <v>0</v>
      </c>
      <c r="F47" s="36"/>
      <c r="G47" s="36">
        <f t="shared" si="8"/>
        <v>0</v>
      </c>
      <c r="H47" s="36"/>
      <c r="I47" s="13"/>
      <c r="J47" s="95">
        <f t="shared" si="5"/>
        <v>0</v>
      </c>
      <c r="K47" s="95">
        <f t="shared" si="6"/>
        <v>0</v>
      </c>
      <c r="L47" s="95">
        <f t="shared" si="7"/>
        <v>0</v>
      </c>
    </row>
    <row r="48" spans="1:12" ht="25.5" x14ac:dyDescent="0.25">
      <c r="A48" s="27" t="s">
        <v>126</v>
      </c>
      <c r="B48" s="21" t="s">
        <v>127</v>
      </c>
      <c r="C48" s="36">
        <v>0</v>
      </c>
      <c r="D48" s="36"/>
      <c r="E48" s="36">
        <f t="shared" si="4"/>
        <v>0</v>
      </c>
      <c r="F48" s="36"/>
      <c r="G48" s="36">
        <f t="shared" si="8"/>
        <v>0</v>
      </c>
      <c r="H48" s="36"/>
      <c r="I48" s="13"/>
      <c r="J48" s="95">
        <f t="shared" si="5"/>
        <v>0</v>
      </c>
      <c r="K48" s="95">
        <f t="shared" si="6"/>
        <v>0</v>
      </c>
      <c r="L48" s="95">
        <f t="shared" si="7"/>
        <v>0</v>
      </c>
    </row>
    <row r="49" spans="1:12" ht="25.5" x14ac:dyDescent="0.25">
      <c r="A49" s="27" t="s">
        <v>128</v>
      </c>
      <c r="B49" s="21" t="s">
        <v>129</v>
      </c>
      <c r="C49" s="36">
        <v>200000</v>
      </c>
      <c r="D49" s="36"/>
      <c r="E49" s="36">
        <f t="shared" si="4"/>
        <v>8408882314</v>
      </c>
      <c r="F49" s="36">
        <f>+'өр ав'!AG5</f>
        <v>8409082314</v>
      </c>
      <c r="G49" s="36">
        <f>+F49</f>
        <v>8409082314</v>
      </c>
      <c r="H49" s="36"/>
      <c r="I49" s="13"/>
      <c r="J49" s="95">
        <f t="shared" si="5"/>
        <v>8409082314</v>
      </c>
      <c r="K49" s="95">
        <f t="shared" si="6"/>
        <v>0</v>
      </c>
      <c r="L49" s="95">
        <f t="shared" si="7"/>
        <v>8408882314</v>
      </c>
    </row>
    <row r="50" spans="1:12" ht="38.25" x14ac:dyDescent="0.25">
      <c r="A50" s="27" t="s">
        <v>130</v>
      </c>
      <c r="B50" s="21" t="s">
        <v>131</v>
      </c>
      <c r="C50" s="36">
        <v>154331800</v>
      </c>
      <c r="D50" s="36"/>
      <c r="E50" s="36">
        <f t="shared" si="4"/>
        <v>4498631</v>
      </c>
      <c r="F50" s="36">
        <f>+'өр ав'!AH5</f>
        <v>158830431</v>
      </c>
      <c r="G50" s="36">
        <f>+F50</f>
        <v>158830431</v>
      </c>
      <c r="H50" s="36"/>
      <c r="I50" s="13"/>
      <c r="J50" s="95">
        <f t="shared" si="5"/>
        <v>158830431</v>
      </c>
      <c r="K50" s="95">
        <f t="shared" si="6"/>
        <v>0</v>
      </c>
      <c r="L50" s="95">
        <f t="shared" si="7"/>
        <v>4498631</v>
      </c>
    </row>
    <row r="51" spans="1:12" ht="25.5" x14ac:dyDescent="0.25">
      <c r="A51" s="27" t="s">
        <v>132</v>
      </c>
      <c r="B51" s="21" t="s">
        <v>133</v>
      </c>
      <c r="C51" s="36">
        <v>0</v>
      </c>
      <c r="D51" s="36"/>
      <c r="E51" s="36">
        <f t="shared" si="4"/>
        <v>0</v>
      </c>
      <c r="F51" s="36"/>
      <c r="G51" s="36">
        <f t="shared" si="8"/>
        <v>0</v>
      </c>
      <c r="H51" s="36"/>
      <c r="I51" s="13"/>
      <c r="J51" s="95">
        <f t="shared" si="5"/>
        <v>0</v>
      </c>
      <c r="K51" s="95">
        <f t="shared" si="6"/>
        <v>0</v>
      </c>
      <c r="L51" s="95">
        <f t="shared" si="7"/>
        <v>0</v>
      </c>
    </row>
    <row r="52" spans="1:12" x14ac:dyDescent="0.25">
      <c r="A52" s="27" t="s">
        <v>134</v>
      </c>
      <c r="B52" s="21" t="s">
        <v>135</v>
      </c>
      <c r="C52" s="36">
        <v>0</v>
      </c>
      <c r="D52" s="36"/>
      <c r="E52" s="36">
        <f t="shared" si="4"/>
        <v>0</v>
      </c>
      <c r="F52" s="36"/>
      <c r="G52" s="36">
        <f t="shared" si="8"/>
        <v>0</v>
      </c>
      <c r="H52" s="36"/>
      <c r="I52" s="13"/>
      <c r="J52" s="95">
        <f t="shared" si="5"/>
        <v>0</v>
      </c>
      <c r="K52" s="95">
        <f t="shared" si="6"/>
        <v>0</v>
      </c>
      <c r="L52" s="95">
        <f t="shared" si="7"/>
        <v>0</v>
      </c>
    </row>
    <row r="53" spans="1:12" x14ac:dyDescent="0.25">
      <c r="A53" s="27" t="s">
        <v>136</v>
      </c>
      <c r="B53" s="21" t="s">
        <v>137</v>
      </c>
      <c r="C53" s="36">
        <v>0</v>
      </c>
      <c r="D53" s="36"/>
      <c r="E53" s="36">
        <f t="shared" si="4"/>
        <v>0</v>
      </c>
      <c r="F53" s="36"/>
      <c r="G53" s="36">
        <f t="shared" si="8"/>
        <v>0</v>
      </c>
      <c r="H53" s="36"/>
      <c r="I53" s="13"/>
      <c r="J53" s="95">
        <f t="shared" si="5"/>
        <v>0</v>
      </c>
      <c r="K53" s="95">
        <f t="shared" si="6"/>
        <v>0</v>
      </c>
      <c r="L53" s="95">
        <f t="shared" si="7"/>
        <v>0</v>
      </c>
    </row>
    <row r="54" spans="1:12" x14ac:dyDescent="0.25">
      <c r="A54" s="27" t="s">
        <v>138</v>
      </c>
      <c r="B54" s="21" t="s">
        <v>139</v>
      </c>
      <c r="C54" s="36">
        <v>0</v>
      </c>
      <c r="D54" s="36"/>
      <c r="E54" s="36">
        <f t="shared" si="4"/>
        <v>0</v>
      </c>
      <c r="F54" s="36"/>
      <c r="G54" s="36">
        <f t="shared" si="8"/>
        <v>0</v>
      </c>
      <c r="H54" s="36"/>
      <c r="I54" s="13"/>
      <c r="J54" s="95">
        <f t="shared" si="5"/>
        <v>0</v>
      </c>
      <c r="K54" s="95">
        <f t="shared" si="6"/>
        <v>0</v>
      </c>
      <c r="L54" s="95">
        <f t="shared" si="7"/>
        <v>0</v>
      </c>
    </row>
    <row r="55" spans="1:12" x14ac:dyDescent="0.25">
      <c r="A55" s="27" t="s">
        <v>140</v>
      </c>
      <c r="B55" s="21" t="s">
        <v>141</v>
      </c>
      <c r="C55" s="36"/>
      <c r="D55" s="36"/>
      <c r="E55" s="36">
        <f t="shared" si="4"/>
        <v>0</v>
      </c>
      <c r="F55" s="36"/>
      <c r="G55" s="36">
        <f t="shared" si="8"/>
        <v>0</v>
      </c>
      <c r="H55" s="36"/>
      <c r="I55" s="13"/>
      <c r="J55" s="95">
        <f t="shared" si="5"/>
        <v>0</v>
      </c>
      <c r="K55" s="95">
        <f t="shared" si="6"/>
        <v>0</v>
      </c>
      <c r="L55" s="95">
        <f t="shared" si="7"/>
        <v>0</v>
      </c>
    </row>
    <row r="56" spans="1:12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12" s="82" customFormat="1" ht="14.25" x14ac:dyDescent="0.25">
      <c r="A57" s="31"/>
      <c r="B57" s="137" t="s">
        <v>214</v>
      </c>
      <c r="C57" s="87"/>
      <c r="D57" s="87"/>
      <c r="E57" s="87"/>
      <c r="F57" s="87"/>
      <c r="G57" s="88"/>
      <c r="H57" s="40"/>
    </row>
    <row r="58" spans="1:12" s="82" customFormat="1" ht="14.25" x14ac:dyDescent="0.25">
      <c r="A58" s="33"/>
      <c r="B58" s="89" t="s">
        <v>352</v>
      </c>
      <c r="C58" s="87"/>
      <c r="D58" s="87"/>
      <c r="E58" s="87"/>
      <c r="F58" s="87"/>
      <c r="G58" s="87" t="s">
        <v>360</v>
      </c>
      <c r="H58" s="34"/>
    </row>
    <row r="59" spans="1:12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12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12" ht="14.25" x14ac:dyDescent="0.25">
      <c r="A61" s="33"/>
      <c r="B61" s="89" t="s">
        <v>359</v>
      </c>
      <c r="C61" s="90"/>
      <c r="D61" s="90"/>
      <c r="E61" s="90"/>
      <c r="F61" s="87"/>
      <c r="G61" s="91" t="s">
        <v>25</v>
      </c>
      <c r="H61" s="41"/>
      <c r="I61" s="32"/>
    </row>
    <row r="62" spans="1:12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12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12" ht="14.25" x14ac:dyDescent="0.25">
      <c r="A64" s="33"/>
      <c r="B64" s="89" t="s">
        <v>227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304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377</v>
      </c>
      <c r="C68" s="34"/>
      <c r="D68" s="34"/>
      <c r="E68" s="34"/>
      <c r="F68" s="34"/>
      <c r="G68" s="91" t="s">
        <v>378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J12" sqref="J12"/>
    </sheetView>
  </sheetViews>
  <sheetFormatPr defaultColWidth="9.140625" defaultRowHeight="14.25" x14ac:dyDescent="0.2"/>
  <cols>
    <col min="1" max="1" width="57" style="100" customWidth="1"/>
    <col min="2" max="2" width="0.140625" style="100" customWidth="1"/>
    <col min="3" max="3" width="20.140625" style="99" customWidth="1"/>
    <col min="4" max="4" width="21.28515625" style="99" customWidth="1"/>
    <col min="5" max="5" width="16.140625" style="97" customWidth="1"/>
    <col min="6" max="6" width="6.85546875" style="97" customWidth="1"/>
    <col min="7" max="7" width="19.28515625" style="98" customWidth="1"/>
    <col min="8" max="16384" width="9.140625" style="99"/>
  </cols>
  <sheetData>
    <row r="1" spans="1:7" ht="33.75" customHeight="1" x14ac:dyDescent="0.25">
      <c r="A1" s="161" t="s">
        <v>370</v>
      </c>
      <c r="B1" s="161"/>
      <c r="C1" s="161"/>
      <c r="D1" s="161"/>
    </row>
    <row r="2" spans="1:7" x14ac:dyDescent="0.2">
      <c r="C2" s="101">
        <f>+C5-C17</f>
        <v>0</v>
      </c>
      <c r="D2" s="101"/>
    </row>
    <row r="3" spans="1:7" s="104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  <c r="E3" s="102"/>
      <c r="F3" s="102"/>
      <c r="G3" s="103"/>
    </row>
    <row r="4" spans="1:7" x14ac:dyDescent="0.2">
      <c r="A4" s="105" t="s">
        <v>368</v>
      </c>
      <c r="B4" s="105"/>
      <c r="C4" s="106"/>
      <c r="D4" s="106"/>
      <c r="E4" s="107"/>
      <c r="F4" s="107"/>
    </row>
    <row r="5" spans="1:7" s="112" customFormat="1" ht="15" x14ac:dyDescent="0.25">
      <c r="A5" s="108" t="s">
        <v>196</v>
      </c>
      <c r="B5" s="109">
        <f>+B6+B9+B11</f>
        <v>139708253700</v>
      </c>
      <c r="C5" s="109">
        <f>+C6+C9+C11</f>
        <v>29717116800</v>
      </c>
      <c r="D5" s="109">
        <f>+D6+D9+D11</f>
        <v>29335710741</v>
      </c>
      <c r="E5" s="110">
        <f t="shared" ref="E5:E16" si="0">+C5-D5</f>
        <v>381406059</v>
      </c>
      <c r="F5" s="110">
        <f>+D5/C5</f>
        <v>0.98716544200546397</v>
      </c>
      <c r="G5" s="111"/>
    </row>
    <row r="6" spans="1:7" s="112" customFormat="1" ht="15" x14ac:dyDescent="0.25">
      <c r="A6" s="108" t="s">
        <v>197</v>
      </c>
      <c r="B6" s="109">
        <f>+B7+B8</f>
        <v>130446397700</v>
      </c>
      <c r="C6" s="109">
        <f>+C7+C8</f>
        <v>28203280600</v>
      </c>
      <c r="D6" s="109">
        <f>+D7+D8</f>
        <v>27847279629</v>
      </c>
      <c r="E6" s="110">
        <f t="shared" si="0"/>
        <v>356000971</v>
      </c>
      <c r="F6" s="110">
        <f>+D6/C6</f>
        <v>0.98737732053057681</v>
      </c>
      <c r="G6" s="111"/>
    </row>
    <row r="7" spans="1:7" x14ac:dyDescent="0.2">
      <c r="A7" s="113" t="s">
        <v>198</v>
      </c>
      <c r="B7" s="114">
        <f>130446397700-B8</f>
        <v>126799397700</v>
      </c>
      <c r="C7" s="9">
        <f>25556600800+2646679800</f>
        <v>28203280600</v>
      </c>
      <c r="D7" s="115">
        <v>27847279629</v>
      </c>
      <c r="E7" s="110">
        <f t="shared" si="0"/>
        <v>356000971</v>
      </c>
      <c r="F7" s="110">
        <f>+D7/C7</f>
        <v>0.98737732053057681</v>
      </c>
    </row>
    <row r="8" spans="1:7" x14ac:dyDescent="0.2">
      <c r="A8" s="113" t="s">
        <v>220</v>
      </c>
      <c r="B8" s="114">
        <v>3647000000</v>
      </c>
      <c r="C8" s="116"/>
      <c r="D8" s="115"/>
      <c r="E8" s="110">
        <f t="shared" si="0"/>
        <v>0</v>
      </c>
      <c r="F8" s="110"/>
    </row>
    <row r="9" spans="1:7" s="112" customFormat="1" ht="15" x14ac:dyDescent="0.25">
      <c r="A9" s="108" t="s">
        <v>199</v>
      </c>
      <c r="B9" s="109">
        <f>+B10</f>
        <v>120820000</v>
      </c>
      <c r="C9" s="109">
        <f>+C10</f>
        <v>20075000</v>
      </c>
      <c r="D9" s="109">
        <f>+D10</f>
        <v>20075000</v>
      </c>
      <c r="E9" s="110">
        <f t="shared" si="0"/>
        <v>0</v>
      </c>
      <c r="F9" s="110">
        <f>+D9/C9</f>
        <v>1</v>
      </c>
      <c r="G9" s="111"/>
    </row>
    <row r="10" spans="1:7" x14ac:dyDescent="0.2">
      <c r="A10" s="113" t="s">
        <v>200</v>
      </c>
      <c r="B10" s="114">
        <v>120820000</v>
      </c>
      <c r="C10" s="9">
        <v>20075000</v>
      </c>
      <c r="D10" s="115">
        <v>20075000</v>
      </c>
      <c r="E10" s="110">
        <f t="shared" si="0"/>
        <v>0</v>
      </c>
      <c r="F10" s="110">
        <f>+D10/C10</f>
        <v>1</v>
      </c>
    </row>
    <row r="11" spans="1:7" x14ac:dyDescent="0.2">
      <c r="A11" s="108" t="s">
        <v>201</v>
      </c>
      <c r="B11" s="109">
        <f>+B12+B13+B16</f>
        <v>9141036000</v>
      </c>
      <c r="C11" s="109">
        <f>+C12+C13+C16</f>
        <v>1493761200</v>
      </c>
      <c r="D11" s="109">
        <f>+D12+D13+D16+D14+D15</f>
        <v>1468356112</v>
      </c>
      <c r="E11" s="110">
        <f t="shared" si="0"/>
        <v>25405088</v>
      </c>
      <c r="F11" s="110">
        <f>+D11/C11</f>
        <v>0.98299253722750335</v>
      </c>
    </row>
    <row r="12" spans="1:7" x14ac:dyDescent="0.2">
      <c r="A12" s="113" t="s">
        <v>202</v>
      </c>
      <c r="B12" s="114">
        <v>8254348800</v>
      </c>
      <c r="C12" s="9">
        <v>1493761200</v>
      </c>
      <c r="D12" s="115">
        <f>1447400754+425381</f>
        <v>1447826135</v>
      </c>
      <c r="E12" s="110">
        <f t="shared" si="0"/>
        <v>45935065</v>
      </c>
      <c r="F12" s="110">
        <f>+D12/C12</f>
        <v>0.96924872262045636</v>
      </c>
    </row>
    <row r="13" spans="1:7" x14ac:dyDescent="0.2">
      <c r="A13" s="113" t="s">
        <v>203</v>
      </c>
      <c r="B13" s="114">
        <v>886687200</v>
      </c>
      <c r="C13" s="9"/>
      <c r="D13" s="115"/>
      <c r="E13" s="110">
        <f t="shared" si="0"/>
        <v>0</v>
      </c>
      <c r="F13" s="110"/>
    </row>
    <row r="14" spans="1:7" x14ac:dyDescent="0.2">
      <c r="A14" s="113" t="s">
        <v>232</v>
      </c>
      <c r="B14" s="114"/>
      <c r="C14" s="9"/>
      <c r="D14" s="115">
        <v>1443750</v>
      </c>
      <c r="E14" s="110">
        <f t="shared" si="0"/>
        <v>-1443750</v>
      </c>
      <c r="F14" s="110"/>
    </row>
    <row r="15" spans="1:7" x14ac:dyDescent="0.2">
      <c r="A15" s="113" t="s">
        <v>358</v>
      </c>
      <c r="B15" s="114"/>
      <c r="C15" s="9"/>
      <c r="D15" s="115"/>
      <c r="E15" s="110">
        <f t="shared" si="0"/>
        <v>0</v>
      </c>
      <c r="F15" s="110"/>
    </row>
    <row r="16" spans="1:7" x14ac:dyDescent="0.2">
      <c r="A16" s="113" t="s">
        <v>211</v>
      </c>
      <c r="B16" s="113"/>
      <c r="C16" s="116"/>
      <c r="D16" s="115">
        <f>18754105-722250+1154472-100100</f>
        <v>19086227</v>
      </c>
      <c r="E16" s="110">
        <f t="shared" si="0"/>
        <v>-19086227</v>
      </c>
      <c r="F16" s="110"/>
    </row>
    <row r="17" spans="1:7" s="112" customFormat="1" ht="15" x14ac:dyDescent="0.25">
      <c r="A17" s="117" t="s">
        <v>0</v>
      </c>
      <c r="B17" s="109" t="e">
        <f t="shared" ref="B17:E18" si="1">+B18</f>
        <v>#REF!</v>
      </c>
      <c r="C17" s="109">
        <f t="shared" si="1"/>
        <v>29717116800</v>
      </c>
      <c r="D17" s="109">
        <f>+D18+D76</f>
        <v>24836445742.060001</v>
      </c>
      <c r="E17" s="109">
        <f t="shared" si="1"/>
        <v>4880671057.9400005</v>
      </c>
      <c r="F17" s="110">
        <f t="shared" ref="F17:F52" si="2">+D17/C17</f>
        <v>0.83576229515172895</v>
      </c>
      <c r="G17" s="111">
        <f>+G12+G16</f>
        <v>0</v>
      </c>
    </row>
    <row r="18" spans="1:7" s="112" customFormat="1" ht="15" x14ac:dyDescent="0.25">
      <c r="A18" s="108" t="s">
        <v>142</v>
      </c>
      <c r="B18" s="109" t="e">
        <f t="shared" si="1"/>
        <v>#REF!</v>
      </c>
      <c r="C18" s="109">
        <f t="shared" si="1"/>
        <v>29717116800</v>
      </c>
      <c r="D18" s="109">
        <f t="shared" si="1"/>
        <v>24836445742.060001</v>
      </c>
      <c r="E18" s="109">
        <f t="shared" si="1"/>
        <v>4880671057.9400005</v>
      </c>
      <c r="F18" s="110">
        <f t="shared" si="2"/>
        <v>0.83576229515172895</v>
      </c>
      <c r="G18" s="111"/>
    </row>
    <row r="19" spans="1:7" s="112" customFormat="1" ht="15" x14ac:dyDescent="0.25">
      <c r="A19" s="108" t="s">
        <v>143</v>
      </c>
      <c r="B19" s="109" t="e">
        <f>+B20+B68+B77</f>
        <v>#REF!</v>
      </c>
      <c r="C19" s="109">
        <f>+C20+C68+C77</f>
        <v>29717116800</v>
      </c>
      <c r="D19" s="109">
        <f>+D20+D68+D77</f>
        <v>24836445742.060001</v>
      </c>
      <c r="E19" s="109">
        <f>+E20+E68+E77</f>
        <v>4880671057.9400005</v>
      </c>
      <c r="F19" s="110">
        <f t="shared" si="2"/>
        <v>0.83576229515172895</v>
      </c>
      <c r="G19" s="111"/>
    </row>
    <row r="20" spans="1:7" s="112" customFormat="1" ht="15" x14ac:dyDescent="0.25">
      <c r="A20" s="108" t="s">
        <v>144</v>
      </c>
      <c r="B20" s="118" t="e">
        <f>+B21+B25+B31+B36+B43+B47+B52+B56+B65</f>
        <v>#REF!</v>
      </c>
      <c r="C20" s="118">
        <f>+C21+C25+C31+C36+C43+C47+C52+C56+C65</f>
        <v>27014687700</v>
      </c>
      <c r="D20" s="118">
        <f>+D21+D25+D31+D36+D43+D47+D52+D56+D65</f>
        <v>22186165942.060001</v>
      </c>
      <c r="E20" s="118">
        <f>+E21+E25+E31+E36+E43+E47+E52+E56+E65</f>
        <v>4828521757.9400005</v>
      </c>
      <c r="F20" s="110">
        <f t="shared" si="2"/>
        <v>0.82126309170918166</v>
      </c>
      <c r="G20" s="111"/>
    </row>
    <row r="21" spans="1:7" s="112" customFormat="1" ht="15" x14ac:dyDescent="0.25">
      <c r="A21" s="108" t="s">
        <v>145</v>
      </c>
      <c r="B21" s="109" t="e">
        <f>+B22+B23+#REF!+B24</f>
        <v>#REF!</v>
      </c>
      <c r="C21" s="109">
        <f>+C22+C23+C24</f>
        <v>18566932800</v>
      </c>
      <c r="D21" s="109">
        <f t="shared" ref="D21:E21" si="3">+D22+D23+D24</f>
        <v>17959594390.989998</v>
      </c>
      <c r="E21" s="109">
        <f t="shared" si="3"/>
        <v>607338409.01000023</v>
      </c>
      <c r="F21" s="109">
        <f t="shared" si="2"/>
        <v>0.96728924397194982</v>
      </c>
      <c r="G21" s="111"/>
    </row>
    <row r="22" spans="1:7" x14ac:dyDescent="0.2">
      <c r="A22" s="113" t="s">
        <v>146</v>
      </c>
      <c r="B22" s="114">
        <v>77846318800</v>
      </c>
      <c r="C22" s="119">
        <v>10873685500</v>
      </c>
      <c r="D22" s="150">
        <v>11134171830.66</v>
      </c>
      <c r="E22" s="110">
        <f>+C22-D22</f>
        <v>-260486330.65999985</v>
      </c>
      <c r="F22" s="110">
        <f t="shared" si="2"/>
        <v>1.0239556616438832</v>
      </c>
    </row>
    <row r="23" spans="1:7" x14ac:dyDescent="0.2">
      <c r="A23" s="113" t="s">
        <v>147</v>
      </c>
      <c r="B23" s="114">
        <v>16581180200</v>
      </c>
      <c r="C23" s="119">
        <v>7239593500</v>
      </c>
      <c r="D23" s="150">
        <v>6376017390.3299999</v>
      </c>
      <c r="E23" s="110">
        <f>+C23-D23</f>
        <v>863576109.67000008</v>
      </c>
      <c r="F23" s="110">
        <f t="shared" si="2"/>
        <v>0.88071483437985842</v>
      </c>
    </row>
    <row r="24" spans="1:7" x14ac:dyDescent="0.2">
      <c r="A24" s="113" t="s">
        <v>148</v>
      </c>
      <c r="B24" s="114">
        <v>6162714300</v>
      </c>
      <c r="C24" s="119">
        <v>453653800</v>
      </c>
      <c r="D24" s="150">
        <v>449405170</v>
      </c>
      <c r="E24" s="110">
        <f>+C24-D24</f>
        <v>4248630</v>
      </c>
      <c r="F24" s="110">
        <f t="shared" si="2"/>
        <v>0.99063464254019251</v>
      </c>
    </row>
    <row r="25" spans="1:7" s="112" customFormat="1" ht="23.25" x14ac:dyDescent="0.25">
      <c r="A25" s="108" t="s">
        <v>149</v>
      </c>
      <c r="B25" s="109">
        <f>+B26+B27+B28+B29+B30</f>
        <v>2810755500</v>
      </c>
      <c r="C25" s="120">
        <f>+C26+C27+C28+C29+C30</f>
        <v>414508400</v>
      </c>
      <c r="D25" s="109">
        <f>+D26+D27+D28+D29+D30</f>
        <v>357768212.57999998</v>
      </c>
      <c r="E25" s="109">
        <f t="shared" ref="E25" si="4">+E26+E27+E28+E29+E30</f>
        <v>56740187.420000017</v>
      </c>
      <c r="F25" s="110">
        <f t="shared" si="2"/>
        <v>0.86311450523077449</v>
      </c>
      <c r="G25" s="111"/>
    </row>
    <row r="26" spans="1:7" x14ac:dyDescent="0.2">
      <c r="A26" s="113" t="s">
        <v>150</v>
      </c>
      <c r="B26" s="114">
        <v>175591500</v>
      </c>
      <c r="C26" s="119"/>
      <c r="D26" s="115"/>
      <c r="E26" s="110">
        <f>+C26-D26</f>
        <v>0</v>
      </c>
      <c r="F26" s="110" t="e">
        <f t="shared" si="2"/>
        <v>#DIV/0!</v>
      </c>
    </row>
    <row r="27" spans="1:7" x14ac:dyDescent="0.2">
      <c r="A27" s="113" t="s">
        <v>151</v>
      </c>
      <c r="B27" s="114">
        <v>19561600</v>
      </c>
      <c r="C27" s="119"/>
      <c r="D27" s="115"/>
      <c r="E27" s="110">
        <f>+C27-D27</f>
        <v>0</v>
      </c>
      <c r="F27" s="110" t="e">
        <f t="shared" si="2"/>
        <v>#DIV/0!</v>
      </c>
    </row>
    <row r="28" spans="1:7" x14ac:dyDescent="0.2">
      <c r="A28" s="113" t="s">
        <v>152</v>
      </c>
      <c r="B28" s="114">
        <v>24472200</v>
      </c>
      <c r="C28" s="119"/>
      <c r="D28" s="115"/>
      <c r="E28" s="110">
        <f>+C28-D28</f>
        <v>0</v>
      </c>
      <c r="F28" s="110" t="e">
        <f t="shared" si="2"/>
        <v>#DIV/0!</v>
      </c>
    </row>
    <row r="29" spans="1:7" x14ac:dyDescent="0.2">
      <c r="A29" s="113" t="s">
        <v>153</v>
      </c>
      <c r="B29" s="114">
        <v>4890300</v>
      </c>
      <c r="C29" s="119"/>
      <c r="D29" s="115"/>
      <c r="E29" s="110">
        <f>+C29-D29</f>
        <v>0</v>
      </c>
      <c r="F29" s="110" t="e">
        <f t="shared" si="2"/>
        <v>#DIV/0!</v>
      </c>
    </row>
    <row r="30" spans="1:7" x14ac:dyDescent="0.2">
      <c r="A30" s="113" t="s">
        <v>154</v>
      </c>
      <c r="B30" s="114">
        <v>2586239900</v>
      </c>
      <c r="C30" s="119">
        <v>414508400</v>
      </c>
      <c r="D30" s="150">
        <v>357768212.57999998</v>
      </c>
      <c r="E30" s="110">
        <f>+C30-D30</f>
        <v>56740187.420000017</v>
      </c>
      <c r="F30" s="110">
        <f t="shared" si="2"/>
        <v>0.86311450523077449</v>
      </c>
    </row>
    <row r="31" spans="1:7" s="112" customFormat="1" ht="15" x14ac:dyDescent="0.25">
      <c r="A31" s="108" t="s">
        <v>155</v>
      </c>
      <c r="B31" s="109">
        <f>+B32+B33+B34+B35</f>
        <v>4492990200</v>
      </c>
      <c r="C31" s="109">
        <f>+C32+C33+C34+C35</f>
        <v>1196137800</v>
      </c>
      <c r="D31" s="109">
        <f>+D32+D33+D34+D35</f>
        <v>826392936.0200001</v>
      </c>
      <c r="E31" s="109">
        <f t="shared" ref="E31" si="5">+E32+E33+E34+E35</f>
        <v>369744863.97999996</v>
      </c>
      <c r="F31" s="110">
        <f t="shared" si="2"/>
        <v>0.69088439143048574</v>
      </c>
      <c r="G31" s="111"/>
    </row>
    <row r="32" spans="1:7" x14ac:dyDescent="0.2">
      <c r="A32" s="113" t="s">
        <v>156</v>
      </c>
      <c r="B32" s="114">
        <v>1290959200</v>
      </c>
      <c r="C32" s="9">
        <v>245037800</v>
      </c>
      <c r="D32" s="150">
        <v>256501166</v>
      </c>
      <c r="E32" s="110">
        <f>+C32-D32</f>
        <v>-11463366</v>
      </c>
      <c r="F32" s="110">
        <f t="shared" si="2"/>
        <v>1.0467820311804954</v>
      </c>
    </row>
    <row r="33" spans="1:7" x14ac:dyDescent="0.2">
      <c r="A33" s="113" t="s">
        <v>157</v>
      </c>
      <c r="B33" s="114">
        <v>2738674800</v>
      </c>
      <c r="C33" s="9">
        <v>866563400</v>
      </c>
      <c r="D33" s="150">
        <v>512016497.21000004</v>
      </c>
      <c r="E33" s="110">
        <f>+C33-D33</f>
        <v>354546902.78999996</v>
      </c>
      <c r="F33" s="110">
        <f t="shared" si="2"/>
        <v>0.59085866909449447</v>
      </c>
    </row>
    <row r="34" spans="1:7" x14ac:dyDescent="0.2">
      <c r="A34" s="113" t="s">
        <v>158</v>
      </c>
      <c r="B34" s="114">
        <v>384126200</v>
      </c>
      <c r="C34" s="9">
        <v>71221200</v>
      </c>
      <c r="D34" s="150">
        <v>48840854.81000001</v>
      </c>
      <c r="E34" s="110">
        <f>+C34-D34</f>
        <v>22380345.18999999</v>
      </c>
      <c r="F34" s="110">
        <f t="shared" si="2"/>
        <v>0.68576287411613412</v>
      </c>
    </row>
    <row r="35" spans="1:7" x14ac:dyDescent="0.2">
      <c r="A35" s="113" t="s">
        <v>159</v>
      </c>
      <c r="B35" s="114">
        <v>79230000</v>
      </c>
      <c r="C35" s="121">
        <v>13315400</v>
      </c>
      <c r="D35" s="150">
        <v>9034418</v>
      </c>
      <c r="E35" s="110">
        <f>+C35-D35</f>
        <v>4280982</v>
      </c>
      <c r="F35" s="110">
        <f t="shared" si="2"/>
        <v>0.67849392432822142</v>
      </c>
    </row>
    <row r="36" spans="1:7" s="112" customFormat="1" ht="15" x14ac:dyDescent="0.25">
      <c r="A36" s="108" t="s">
        <v>160</v>
      </c>
      <c r="B36" s="109" t="e">
        <f>+B37+B38+B39+#REF!+B42</f>
        <v>#REF!</v>
      </c>
      <c r="C36" s="109">
        <f>+C37+C38+C39+C42+C41+C40</f>
        <v>1125406700</v>
      </c>
      <c r="D36" s="109">
        <f>+D37+D38+D39+D42+D41+D40</f>
        <v>962913185.54000008</v>
      </c>
      <c r="E36" s="109">
        <f t="shared" ref="E36" si="6">+E37+E38+E39+E42+E41+E40</f>
        <v>162493514.46000001</v>
      </c>
      <c r="F36" s="110">
        <f t="shared" si="2"/>
        <v>0.85561351779761052</v>
      </c>
      <c r="G36" s="111"/>
    </row>
    <row r="37" spans="1:7" x14ac:dyDescent="0.2">
      <c r="A37" s="113" t="s">
        <v>161</v>
      </c>
      <c r="B37" s="114">
        <v>712066400</v>
      </c>
      <c r="C37" s="9">
        <v>132889799.99999999</v>
      </c>
      <c r="D37" s="150">
        <v>96281104</v>
      </c>
      <c r="E37" s="110">
        <f t="shared" ref="E37:E42" si="7">+C37-D37</f>
        <v>36608695.999999985</v>
      </c>
      <c r="F37" s="110">
        <f t="shared" si="2"/>
        <v>0.72451839042575139</v>
      </c>
    </row>
    <row r="38" spans="1:7" x14ac:dyDescent="0.2">
      <c r="A38" s="113" t="s">
        <v>162</v>
      </c>
      <c r="B38" s="114">
        <v>4817178100</v>
      </c>
      <c r="C38" s="9">
        <v>876572200</v>
      </c>
      <c r="D38" s="150">
        <v>788458603</v>
      </c>
      <c r="E38" s="110">
        <f t="shared" si="7"/>
        <v>88113597</v>
      </c>
      <c r="F38" s="110">
        <f t="shared" si="2"/>
        <v>0.89947936176848864</v>
      </c>
    </row>
    <row r="39" spans="1:7" x14ac:dyDescent="0.2">
      <c r="A39" s="113" t="s">
        <v>163</v>
      </c>
      <c r="B39" s="114">
        <v>436726800</v>
      </c>
      <c r="C39" s="9">
        <v>82943800</v>
      </c>
      <c r="D39" s="150">
        <v>54589836.439999998</v>
      </c>
      <c r="E39" s="110">
        <f t="shared" si="7"/>
        <v>28353963.560000002</v>
      </c>
      <c r="F39" s="110">
        <f t="shared" si="2"/>
        <v>0.658154514743718</v>
      </c>
    </row>
    <row r="40" spans="1:7" x14ac:dyDescent="0.2">
      <c r="A40" s="113" t="s">
        <v>239</v>
      </c>
      <c r="B40" s="114"/>
      <c r="C40" s="9">
        <v>4702500</v>
      </c>
      <c r="D40" s="115">
        <v>1325000</v>
      </c>
      <c r="E40" s="110">
        <f t="shared" si="7"/>
        <v>3377500</v>
      </c>
      <c r="F40" s="110">
        <f t="shared" si="2"/>
        <v>0.28176501860712388</v>
      </c>
    </row>
    <row r="41" spans="1:7" x14ac:dyDescent="0.2">
      <c r="A41" s="113" t="s">
        <v>235</v>
      </c>
      <c r="B41" s="114"/>
      <c r="C41" s="9">
        <v>842600</v>
      </c>
      <c r="D41" s="115">
        <v>341000</v>
      </c>
      <c r="E41" s="110">
        <f t="shared" si="7"/>
        <v>501600</v>
      </c>
      <c r="F41" s="110">
        <f t="shared" si="2"/>
        <v>0.40469973890339428</v>
      </c>
    </row>
    <row r="42" spans="1:7" x14ac:dyDescent="0.2">
      <c r="A42" s="113" t="s">
        <v>164</v>
      </c>
      <c r="B42" s="114">
        <v>167945300</v>
      </c>
      <c r="C42" s="9">
        <v>27455800</v>
      </c>
      <c r="D42" s="150">
        <v>21917642.100000001</v>
      </c>
      <c r="E42" s="110">
        <f t="shared" si="7"/>
        <v>5538157.8999999985</v>
      </c>
      <c r="F42" s="110">
        <f t="shared" si="2"/>
        <v>0.79828823418002759</v>
      </c>
    </row>
    <row r="43" spans="1:7" s="112" customFormat="1" ht="15" x14ac:dyDescent="0.25">
      <c r="A43" s="108" t="s">
        <v>165</v>
      </c>
      <c r="B43" s="109">
        <f>+B44+B45+B46</f>
        <v>6469349600</v>
      </c>
      <c r="C43" s="109">
        <f>+C44+C45+C46</f>
        <v>2544467700</v>
      </c>
      <c r="D43" s="109">
        <f>+D44+D45+D46</f>
        <v>521737501.93000001</v>
      </c>
      <c r="E43" s="109">
        <f t="shared" ref="E43" si="8">+E44+E45+E46</f>
        <v>2022730198.0699999</v>
      </c>
      <c r="F43" s="110">
        <f t="shared" si="2"/>
        <v>0.20504779916443822</v>
      </c>
      <c r="G43" s="111"/>
    </row>
    <row r="44" spans="1:7" x14ac:dyDescent="0.2">
      <c r="A44" s="113" t="s">
        <v>166</v>
      </c>
      <c r="B44" s="114">
        <v>21003700</v>
      </c>
      <c r="C44" s="9">
        <v>5530400.0000000009</v>
      </c>
      <c r="D44" s="150">
        <v>2256890</v>
      </c>
      <c r="E44" s="110">
        <f>+C44-D44</f>
        <v>3273510.0000000009</v>
      </c>
      <c r="F44" s="110">
        <f t="shared" si="2"/>
        <v>0.4080880225661796</v>
      </c>
    </row>
    <row r="45" spans="1:7" x14ac:dyDescent="0.2">
      <c r="A45" s="113" t="s">
        <v>167</v>
      </c>
      <c r="B45" s="114">
        <v>1842425800</v>
      </c>
      <c r="C45" s="9">
        <v>333114900</v>
      </c>
      <c r="D45" s="150">
        <v>249465161.93000001</v>
      </c>
      <c r="E45" s="110">
        <f>+C45-D45</f>
        <v>83649738.069999993</v>
      </c>
      <c r="F45" s="110">
        <f t="shared" si="2"/>
        <v>0.74888623093713313</v>
      </c>
    </row>
    <row r="46" spans="1:7" x14ac:dyDescent="0.2">
      <c r="A46" s="113" t="s">
        <v>168</v>
      </c>
      <c r="B46" s="114">
        <v>4605920100</v>
      </c>
      <c r="C46" s="9">
        <v>2205822400</v>
      </c>
      <c r="D46" s="150">
        <v>270015450</v>
      </c>
      <c r="E46" s="110">
        <f>+C46-D46</f>
        <v>1935806950</v>
      </c>
      <c r="F46" s="110">
        <f t="shared" si="2"/>
        <v>0.12241033094958144</v>
      </c>
    </row>
    <row r="47" spans="1:7" s="112" customFormat="1" ht="15" x14ac:dyDescent="0.25">
      <c r="A47" s="108" t="s">
        <v>169</v>
      </c>
      <c r="B47" s="109" t="e">
        <f>+B48+#REF!+B50+B51</f>
        <v>#REF!</v>
      </c>
      <c r="C47" s="109">
        <f t="shared" ref="C47" si="9">+C48+C49+C50+C51</f>
        <v>476724100</v>
      </c>
      <c r="D47" s="109">
        <f>+D48+D49+D50+D51</f>
        <v>209337697</v>
      </c>
      <c r="E47" s="109">
        <f t="shared" ref="E47" si="10">+E48+E49+E50+E51</f>
        <v>267386403</v>
      </c>
      <c r="F47" s="110">
        <f t="shared" si="2"/>
        <v>0.43911708470371019</v>
      </c>
      <c r="G47" s="111"/>
    </row>
    <row r="48" spans="1:7" x14ac:dyDescent="0.2">
      <c r="A48" s="113" t="s">
        <v>170</v>
      </c>
      <c r="B48" s="114">
        <v>926010800</v>
      </c>
      <c r="C48" s="9">
        <v>159006800</v>
      </c>
      <c r="D48" s="150">
        <v>24224973</v>
      </c>
      <c r="E48" s="110">
        <f>+C48-D48</f>
        <v>134781827</v>
      </c>
      <c r="F48" s="110">
        <f t="shared" si="2"/>
        <v>0.15235180508003432</v>
      </c>
    </row>
    <row r="49" spans="1:7" x14ac:dyDescent="0.2">
      <c r="A49" s="113" t="s">
        <v>237</v>
      </c>
      <c r="B49" s="114"/>
      <c r="C49" s="9"/>
      <c r="D49" s="115">
        <v>35000</v>
      </c>
      <c r="E49" s="110">
        <f>+C49-D49</f>
        <v>-35000</v>
      </c>
      <c r="F49" s="110" t="e">
        <f t="shared" si="2"/>
        <v>#DIV/0!</v>
      </c>
    </row>
    <row r="50" spans="1:7" x14ac:dyDescent="0.2">
      <c r="A50" s="113" t="s">
        <v>171</v>
      </c>
      <c r="B50" s="114">
        <v>175741900</v>
      </c>
      <c r="C50" s="9">
        <v>30279900</v>
      </c>
      <c r="D50" s="150">
        <v>3824000</v>
      </c>
      <c r="E50" s="110">
        <f>+C50-D50</f>
        <v>26455900</v>
      </c>
      <c r="F50" s="110">
        <f t="shared" si="2"/>
        <v>0.12628839593261537</v>
      </c>
    </row>
    <row r="51" spans="1:7" x14ac:dyDescent="0.2">
      <c r="A51" s="113" t="s">
        <v>172</v>
      </c>
      <c r="B51" s="114">
        <v>957546900</v>
      </c>
      <c r="C51" s="9">
        <v>287437400</v>
      </c>
      <c r="D51" s="150">
        <v>181253724</v>
      </c>
      <c r="E51" s="110">
        <f>+C51-D51</f>
        <v>106183676</v>
      </c>
      <c r="F51" s="110">
        <f t="shared" si="2"/>
        <v>0.63058503869016347</v>
      </c>
    </row>
    <row r="52" spans="1:7" s="112" customFormat="1" ht="15" x14ac:dyDescent="0.25">
      <c r="A52" s="108" t="s">
        <v>173</v>
      </c>
      <c r="B52" s="109" t="e">
        <f>+#REF!+B54+#REF!</f>
        <v>#REF!</v>
      </c>
      <c r="C52" s="109">
        <f>C54+C55+C53</f>
        <v>141393200</v>
      </c>
      <c r="D52" s="109">
        <f t="shared" ref="D52" si="11">D54+D55+D53</f>
        <v>59984020</v>
      </c>
      <c r="E52" s="109">
        <f>E54+E55+E53</f>
        <v>81409180</v>
      </c>
      <c r="F52" s="110">
        <f t="shared" si="2"/>
        <v>0.42423553607952857</v>
      </c>
      <c r="G52" s="111"/>
    </row>
    <row r="53" spans="1:7" x14ac:dyDescent="0.2">
      <c r="A53" s="113" t="s">
        <v>301</v>
      </c>
      <c r="B53" s="116"/>
      <c r="C53" s="116"/>
      <c r="D53" s="116"/>
      <c r="E53" s="110">
        <f>+C53-D53</f>
        <v>0</v>
      </c>
      <c r="F53" s="110"/>
    </row>
    <row r="54" spans="1:7" x14ac:dyDescent="0.2">
      <c r="A54" s="113" t="s">
        <v>174</v>
      </c>
      <c r="B54" s="114">
        <v>633444900</v>
      </c>
      <c r="C54" s="9">
        <v>128559800</v>
      </c>
      <c r="D54" s="150">
        <v>59926920</v>
      </c>
      <c r="E54" s="110">
        <f>+C54-D54</f>
        <v>68632880</v>
      </c>
      <c r="F54" s="110">
        <f t="shared" ref="F54:F74" si="12">+D54/C54</f>
        <v>0.46614042647857262</v>
      </c>
    </row>
    <row r="55" spans="1:7" x14ac:dyDescent="0.2">
      <c r="A55" s="113" t="s">
        <v>238</v>
      </c>
      <c r="B55" s="114"/>
      <c r="C55" s="9">
        <v>12833400</v>
      </c>
      <c r="D55" s="115">
        <v>57100</v>
      </c>
      <c r="E55" s="110">
        <f>+C55-D55</f>
        <v>12776300</v>
      </c>
      <c r="F55" s="110">
        <f t="shared" si="12"/>
        <v>4.4493275359608524E-3</v>
      </c>
    </row>
    <row r="56" spans="1:7" s="112" customFormat="1" ht="23.25" x14ac:dyDescent="0.25">
      <c r="A56" s="108" t="s">
        <v>175</v>
      </c>
      <c r="B56" s="109" t="e">
        <f>+B57+#REF!+B59+B60+B61+B62+B63+B64</f>
        <v>#REF!</v>
      </c>
      <c r="C56" s="109">
        <f>+C57+C59+C60+C61+C62+C63+C64+C58</f>
        <v>2442211100</v>
      </c>
      <c r="D56" s="109">
        <f>+D57+D59+D60+D61+D62+D63+D64+D58</f>
        <v>1246583705.5500002</v>
      </c>
      <c r="E56" s="109">
        <f t="shared" ref="E56" si="13">+E57+E59+E60+E61+E62+E63+E64</f>
        <v>1195627394.4499998</v>
      </c>
      <c r="F56" s="110">
        <f t="shared" si="12"/>
        <v>0.51043241329547651</v>
      </c>
      <c r="G56" s="111"/>
    </row>
    <row r="57" spans="1:7" ht="22.5" x14ac:dyDescent="0.2">
      <c r="A57" s="113" t="s">
        <v>176</v>
      </c>
      <c r="B57" s="114">
        <v>5902896300</v>
      </c>
      <c r="C57" s="9">
        <v>2075382400</v>
      </c>
      <c r="D57" s="150">
        <v>1241538511.5500002</v>
      </c>
      <c r="E57" s="110">
        <f t="shared" ref="E57:E64" si="14">+C57-D57</f>
        <v>833843888.44999981</v>
      </c>
      <c r="F57" s="110">
        <f t="shared" si="12"/>
        <v>0.59822156704711393</v>
      </c>
    </row>
    <row r="58" spans="1:7" x14ac:dyDescent="0.2">
      <c r="A58" s="113" t="s">
        <v>240</v>
      </c>
      <c r="B58" s="114"/>
      <c r="C58" s="9"/>
      <c r="D58" s="115"/>
      <c r="E58" s="110">
        <f t="shared" si="14"/>
        <v>0</v>
      </c>
      <c r="F58" s="110" t="e">
        <f t="shared" si="12"/>
        <v>#DIV/0!</v>
      </c>
    </row>
    <row r="59" spans="1:7" x14ac:dyDescent="0.2">
      <c r="A59" s="113" t="s">
        <v>177</v>
      </c>
      <c r="B59" s="114">
        <v>326458600</v>
      </c>
      <c r="C59" s="9"/>
      <c r="D59" s="115"/>
      <c r="E59" s="110">
        <f t="shared" si="14"/>
        <v>0</v>
      </c>
      <c r="F59" s="110" t="e">
        <f t="shared" si="12"/>
        <v>#DIV/0!</v>
      </c>
    </row>
    <row r="60" spans="1:7" x14ac:dyDescent="0.2">
      <c r="A60" s="113" t="s">
        <v>178</v>
      </c>
      <c r="B60" s="114">
        <v>76648500</v>
      </c>
      <c r="C60" s="9">
        <v>21103700</v>
      </c>
      <c r="D60" s="115">
        <v>564500</v>
      </c>
      <c r="E60" s="110">
        <f t="shared" si="14"/>
        <v>20539200</v>
      </c>
      <c r="F60" s="110">
        <f t="shared" si="12"/>
        <v>2.6748863943289566E-2</v>
      </c>
    </row>
    <row r="61" spans="1:7" x14ac:dyDescent="0.2">
      <c r="A61" s="113" t="s">
        <v>179</v>
      </c>
      <c r="B61" s="114">
        <v>6027000</v>
      </c>
      <c r="C61" s="9">
        <v>3018900</v>
      </c>
      <c r="D61" s="115">
        <v>195300</v>
      </c>
      <c r="E61" s="110">
        <f t="shared" si="14"/>
        <v>2823600</v>
      </c>
      <c r="F61" s="110">
        <f t="shared" si="12"/>
        <v>6.4692437642850043E-2</v>
      </c>
    </row>
    <row r="62" spans="1:7" x14ac:dyDescent="0.2">
      <c r="A62" s="113" t="s">
        <v>180</v>
      </c>
      <c r="B62" s="114">
        <v>70440200</v>
      </c>
      <c r="C62" s="9">
        <v>11622600</v>
      </c>
      <c r="D62" s="150">
        <v>2629038</v>
      </c>
      <c r="E62" s="110">
        <f t="shared" si="14"/>
        <v>8993562</v>
      </c>
      <c r="F62" s="110">
        <f t="shared" si="12"/>
        <v>0.22620050591089774</v>
      </c>
    </row>
    <row r="63" spans="1:7" x14ac:dyDescent="0.2">
      <c r="A63" s="113" t="s">
        <v>181</v>
      </c>
      <c r="B63" s="114">
        <v>44744700</v>
      </c>
      <c r="C63" s="9">
        <v>9143700</v>
      </c>
      <c r="D63" s="150">
        <v>1656356</v>
      </c>
      <c r="E63" s="110">
        <f t="shared" si="14"/>
        <v>7487344</v>
      </c>
      <c r="F63" s="110">
        <f t="shared" si="12"/>
        <v>0.1811472379889979</v>
      </c>
    </row>
    <row r="64" spans="1:7" x14ac:dyDescent="0.2">
      <c r="A64" s="113" t="s">
        <v>182</v>
      </c>
      <c r="B64" s="114">
        <v>1265000000</v>
      </c>
      <c r="C64" s="9">
        <v>321939800</v>
      </c>
      <c r="D64" s="115"/>
      <c r="E64" s="110">
        <f t="shared" si="14"/>
        <v>321939800</v>
      </c>
      <c r="F64" s="110">
        <f t="shared" si="12"/>
        <v>0</v>
      </c>
    </row>
    <row r="65" spans="1:7" s="112" customFormat="1" ht="15" x14ac:dyDescent="0.25">
      <c r="A65" s="108" t="s">
        <v>183</v>
      </c>
      <c r="B65" s="109">
        <f>+B66+B67</f>
        <v>426431100</v>
      </c>
      <c r="C65" s="109">
        <f>+C66+C67</f>
        <v>106905900</v>
      </c>
      <c r="D65" s="109">
        <f>+D66+D67</f>
        <v>41854292.450000003</v>
      </c>
      <c r="E65" s="109">
        <f t="shared" ref="E65" si="15">+E66+E67</f>
        <v>65051607.550000012</v>
      </c>
      <c r="F65" s="110">
        <f t="shared" si="12"/>
        <v>0.39150591735348567</v>
      </c>
      <c r="G65" s="111"/>
    </row>
    <row r="66" spans="1:7" x14ac:dyDescent="0.2">
      <c r="A66" s="113" t="s">
        <v>184</v>
      </c>
      <c r="B66" s="114">
        <v>189384900</v>
      </c>
      <c r="C66" s="9">
        <v>52161800</v>
      </c>
      <c r="D66" s="150">
        <v>25322543</v>
      </c>
      <c r="E66" s="110">
        <f>+C66-D66</f>
        <v>26839257</v>
      </c>
      <c r="F66" s="110">
        <f t="shared" si="12"/>
        <v>0.48546144879969633</v>
      </c>
    </row>
    <row r="67" spans="1:7" x14ac:dyDescent="0.2">
      <c r="A67" s="113" t="s">
        <v>185</v>
      </c>
      <c r="B67" s="114">
        <v>237046200</v>
      </c>
      <c r="C67" s="9">
        <v>54744100.000000007</v>
      </c>
      <c r="D67" s="150">
        <v>16531749.449999999</v>
      </c>
      <c r="E67" s="110">
        <f>+C67-D67</f>
        <v>38212350.550000012</v>
      </c>
      <c r="F67" s="110">
        <f t="shared" si="12"/>
        <v>0.30198230402910992</v>
      </c>
    </row>
    <row r="68" spans="1:7" s="112" customFormat="1" ht="15" x14ac:dyDescent="0.25">
      <c r="A68" s="108" t="s">
        <v>186</v>
      </c>
      <c r="B68" s="109" t="e">
        <f>+B69+B71</f>
        <v>#REF!</v>
      </c>
      <c r="C68" s="109">
        <f>+C69+C71</f>
        <v>2702429100</v>
      </c>
      <c r="D68" s="109">
        <f>+D69+D71</f>
        <v>2650279800</v>
      </c>
      <c r="E68" s="109">
        <f t="shared" ref="E68" si="16">+E69+E71</f>
        <v>52149300</v>
      </c>
      <c r="F68" s="110">
        <f t="shared" si="12"/>
        <v>0.98070280548710786</v>
      </c>
      <c r="G68" s="111"/>
    </row>
    <row r="69" spans="1:7" s="112" customFormat="1" ht="15" x14ac:dyDescent="0.25">
      <c r="A69" s="108" t="s">
        <v>187</v>
      </c>
      <c r="B69" s="109">
        <f>+B70</f>
        <v>39325000</v>
      </c>
      <c r="C69" s="109">
        <f>+C70</f>
        <v>48088500</v>
      </c>
      <c r="D69" s="109">
        <f>+D70</f>
        <v>0</v>
      </c>
      <c r="E69" s="109">
        <f t="shared" ref="E69" si="17">+E70</f>
        <v>48088500</v>
      </c>
      <c r="F69" s="110">
        <f t="shared" si="12"/>
        <v>0</v>
      </c>
      <c r="G69" s="111"/>
    </row>
    <row r="70" spans="1:7" x14ac:dyDescent="0.2">
      <c r="A70" s="113" t="s">
        <v>188</v>
      </c>
      <c r="B70" s="114">
        <v>39325000</v>
      </c>
      <c r="C70" s="116">
        <v>48088500</v>
      </c>
      <c r="D70" s="115"/>
      <c r="E70" s="110">
        <f>+C70-D70</f>
        <v>48088500</v>
      </c>
      <c r="F70" s="110">
        <f t="shared" si="12"/>
        <v>0</v>
      </c>
    </row>
    <row r="71" spans="1:7" s="112" customFormat="1" ht="15" x14ac:dyDescent="0.25">
      <c r="A71" s="108" t="s">
        <v>189</v>
      </c>
      <c r="B71" s="109" t="e">
        <f>+B72+#REF!+B73+B74+#REF!</f>
        <v>#REF!</v>
      </c>
      <c r="C71" s="109">
        <f>+C72+C73+C74+C75</f>
        <v>2654340600</v>
      </c>
      <c r="D71" s="109">
        <f>+D72+D73+D74+D75</f>
        <v>2650279800</v>
      </c>
      <c r="E71" s="109">
        <f>+E72+E73+E74+E75</f>
        <v>4060800</v>
      </c>
      <c r="F71" s="110">
        <f t="shared" si="12"/>
        <v>0.99847012851327366</v>
      </c>
      <c r="G71" s="111"/>
    </row>
    <row r="72" spans="1:7" ht="24" customHeight="1" x14ac:dyDescent="0.2">
      <c r="A72" s="113" t="s">
        <v>190</v>
      </c>
      <c r="B72" s="114">
        <v>246316400</v>
      </c>
      <c r="C72" s="9">
        <v>7660800</v>
      </c>
      <c r="D72" s="115">
        <v>3600000</v>
      </c>
      <c r="E72" s="110">
        <f>+C72-D72</f>
        <v>4060800</v>
      </c>
      <c r="F72" s="110">
        <f t="shared" si="12"/>
        <v>0.46992481203007519</v>
      </c>
    </row>
    <row r="73" spans="1:7" ht="22.5" x14ac:dyDescent="0.2">
      <c r="A73" s="113" t="s">
        <v>191</v>
      </c>
      <c r="B73" s="114">
        <v>2419686300</v>
      </c>
      <c r="C73" s="116">
        <v>2534679800</v>
      </c>
      <c r="D73" s="115">
        <v>2534679800</v>
      </c>
      <c r="E73" s="110">
        <f>+C73-D73</f>
        <v>0</v>
      </c>
      <c r="F73" s="110">
        <f t="shared" si="12"/>
        <v>1</v>
      </c>
    </row>
    <row r="74" spans="1:7" ht="22.5" x14ac:dyDescent="0.2">
      <c r="A74" s="113" t="s">
        <v>192</v>
      </c>
      <c r="B74" s="114">
        <v>1197091700</v>
      </c>
      <c r="C74" s="116">
        <v>112000000</v>
      </c>
      <c r="D74" s="115">
        <v>112000000</v>
      </c>
      <c r="E74" s="110">
        <f>+C74-D74</f>
        <v>0</v>
      </c>
      <c r="F74" s="110">
        <f t="shared" si="12"/>
        <v>1</v>
      </c>
    </row>
    <row r="75" spans="1:7" x14ac:dyDescent="0.2">
      <c r="A75" s="113" t="s">
        <v>356</v>
      </c>
      <c r="B75" s="114"/>
      <c r="C75" s="116"/>
      <c r="D75" s="115"/>
      <c r="E75" s="110">
        <f>+C75-D75</f>
        <v>0</v>
      </c>
      <c r="F75" s="110" t="e">
        <f t="shared" ref="F75" si="18">+D75/C75</f>
        <v>#DIV/0!</v>
      </c>
    </row>
    <row r="76" spans="1:7" x14ac:dyDescent="0.2">
      <c r="A76" s="113" t="s">
        <v>367</v>
      </c>
      <c r="B76" s="114"/>
      <c r="C76" s="116"/>
      <c r="D76" s="115"/>
      <c r="E76" s="110"/>
      <c r="F76" s="110"/>
    </row>
    <row r="77" spans="1:7" s="112" customFormat="1" ht="15.75" customHeight="1" x14ac:dyDescent="0.25">
      <c r="A77" s="108" t="s">
        <v>193</v>
      </c>
      <c r="B77" s="109">
        <f>+B78+B80</f>
        <v>3647000000</v>
      </c>
      <c r="C77" s="109">
        <f>+C78+C80</f>
        <v>0</v>
      </c>
      <c r="D77" s="109">
        <f>+D78+D80</f>
        <v>0</v>
      </c>
      <c r="E77" s="122"/>
      <c r="F77" s="122"/>
      <c r="G77" s="111"/>
    </row>
    <row r="78" spans="1:7" x14ac:dyDescent="0.2">
      <c r="A78" s="113" t="s">
        <v>194</v>
      </c>
      <c r="B78" s="114">
        <v>2000000000</v>
      </c>
      <c r="C78" s="116"/>
      <c r="D78" s="115"/>
      <c r="E78" s="107"/>
      <c r="F78" s="107"/>
    </row>
    <row r="79" spans="1:7" x14ac:dyDescent="0.2">
      <c r="A79" s="113" t="s">
        <v>233</v>
      </c>
      <c r="B79" s="114"/>
      <c r="C79" s="116"/>
      <c r="D79" s="115"/>
      <c r="E79" s="107"/>
      <c r="F79" s="107"/>
    </row>
    <row r="80" spans="1:7" x14ac:dyDescent="0.2">
      <c r="A80" s="113" t="s">
        <v>195</v>
      </c>
      <c r="B80" s="114">
        <v>1647000000</v>
      </c>
      <c r="C80" s="116"/>
      <c r="D80" s="115"/>
      <c r="E80" s="107"/>
      <c r="F80" s="107"/>
    </row>
    <row r="81" spans="1:7" s="112" customFormat="1" ht="15" x14ac:dyDescent="0.25">
      <c r="A81" s="1" t="s">
        <v>375</v>
      </c>
      <c r="B81" s="1"/>
      <c r="C81" s="109"/>
      <c r="D81" s="123">
        <f>+D5-D17</f>
        <v>4499264998.9399986</v>
      </c>
      <c r="E81" s="122"/>
      <c r="F81" s="122"/>
      <c r="G81" s="111"/>
    </row>
    <row r="82" spans="1:7" s="112" customFormat="1" ht="15" x14ac:dyDescent="0.25">
      <c r="A82" s="1" t="s">
        <v>40</v>
      </c>
      <c r="B82" s="1"/>
      <c r="C82" s="109"/>
      <c r="D82" s="123">
        <f>+D81-D83</f>
        <v>4497111171.9399986</v>
      </c>
      <c r="E82" s="122"/>
      <c r="F82" s="122"/>
      <c r="G82" s="111"/>
    </row>
    <row r="83" spans="1:7" s="112" customFormat="1" ht="15" x14ac:dyDescent="0.25">
      <c r="A83" s="1" t="s">
        <v>27</v>
      </c>
      <c r="B83" s="1"/>
      <c r="C83" s="109"/>
      <c r="D83" s="123">
        <v>2153827</v>
      </c>
      <c r="E83" s="122"/>
      <c r="F83" s="122"/>
      <c r="G83" s="111"/>
    </row>
    <row r="84" spans="1:7" x14ac:dyDescent="0.2">
      <c r="A84" s="3" t="s">
        <v>23</v>
      </c>
      <c r="B84" s="3"/>
      <c r="C84" s="116"/>
      <c r="D84" s="115">
        <f>+'өр ав'!D5</f>
        <v>19372208</v>
      </c>
      <c r="E84" s="107"/>
      <c r="F84" s="107"/>
    </row>
    <row r="85" spans="1:7" x14ac:dyDescent="0.2">
      <c r="A85" s="3" t="s">
        <v>24</v>
      </c>
      <c r="B85" s="3"/>
      <c r="C85" s="116"/>
      <c r="D85" s="115">
        <f>+'өр ав'!E5</f>
        <v>8987241401</v>
      </c>
      <c r="E85" s="107"/>
      <c r="F85" s="107"/>
    </row>
    <row r="86" spans="1:7" x14ac:dyDescent="0.2">
      <c r="A86" s="113" t="s">
        <v>204</v>
      </c>
      <c r="B86" s="113"/>
      <c r="C86" s="124">
        <f>+C87</f>
        <v>60</v>
      </c>
      <c r="D86" s="4">
        <f>+D87</f>
        <v>60</v>
      </c>
      <c r="E86" s="107"/>
      <c r="F86" s="107"/>
    </row>
    <row r="87" spans="1:7" x14ac:dyDescent="0.2">
      <c r="A87" s="113" t="s">
        <v>205</v>
      </c>
      <c r="B87" s="113"/>
      <c r="C87" s="125">
        <v>60</v>
      </c>
      <c r="D87" s="4">
        <v>60</v>
      </c>
      <c r="E87" s="107"/>
      <c r="F87" s="107"/>
    </row>
    <row r="88" spans="1:7" s="112" customFormat="1" ht="15" x14ac:dyDescent="0.25">
      <c r="A88" s="108" t="s">
        <v>206</v>
      </c>
      <c r="B88" s="108"/>
      <c r="C88" s="124">
        <f>+C89+C90+C91+C92</f>
        <v>9862</v>
      </c>
      <c r="D88" s="2">
        <f>+D89+D90+D91+D92</f>
        <v>9862</v>
      </c>
      <c r="E88" s="126"/>
      <c r="F88" s="122"/>
      <c r="G88" s="111"/>
    </row>
    <row r="89" spans="1:7" x14ac:dyDescent="0.2">
      <c r="A89" s="113" t="s">
        <v>207</v>
      </c>
      <c r="B89" s="113"/>
      <c r="C89" s="125">
        <v>178</v>
      </c>
      <c r="D89" s="4">
        <v>178</v>
      </c>
      <c r="E89" s="107"/>
      <c r="F89" s="107"/>
    </row>
    <row r="90" spans="1:7" x14ac:dyDescent="0.2">
      <c r="A90" s="113" t="s">
        <v>208</v>
      </c>
      <c r="B90" s="113"/>
      <c r="C90" s="125">
        <v>8748</v>
      </c>
      <c r="D90" s="4">
        <v>8748</v>
      </c>
      <c r="E90" s="107"/>
      <c r="F90" s="107"/>
    </row>
    <row r="91" spans="1:7" x14ac:dyDescent="0.2">
      <c r="A91" s="113" t="s">
        <v>209</v>
      </c>
      <c r="B91" s="113"/>
      <c r="C91" s="125">
        <v>501</v>
      </c>
      <c r="D91" s="4">
        <v>501</v>
      </c>
      <c r="E91" s="107"/>
      <c r="F91" s="107"/>
    </row>
    <row r="92" spans="1:7" x14ac:dyDescent="0.2">
      <c r="A92" s="113" t="s">
        <v>210</v>
      </c>
      <c r="B92" s="113"/>
      <c r="C92" s="125">
        <v>435</v>
      </c>
      <c r="D92" s="4">
        <v>435</v>
      </c>
      <c r="E92" s="107"/>
      <c r="F92" s="107"/>
    </row>
    <row r="93" spans="1:7" s="139" customFormat="1" x14ac:dyDescent="0.2">
      <c r="A93" s="127"/>
      <c r="B93" s="127"/>
      <c r="C93" s="128"/>
      <c r="D93" s="59"/>
      <c r="E93" s="73"/>
      <c r="F93" s="73"/>
      <c r="G93" s="138"/>
    </row>
    <row r="94" spans="1:7" s="139" customFormat="1" x14ac:dyDescent="0.2">
      <c r="A94" s="127"/>
      <c r="B94" s="127"/>
      <c r="C94" s="128"/>
      <c r="D94" s="59"/>
      <c r="E94" s="73"/>
      <c r="F94" s="73"/>
      <c r="G94" s="138"/>
    </row>
    <row r="95" spans="1:7" s="139" customFormat="1" x14ac:dyDescent="0.2">
      <c r="A95" s="127"/>
      <c r="B95" s="127"/>
      <c r="C95" s="128"/>
      <c r="D95" s="59"/>
      <c r="E95" s="140"/>
      <c r="F95" s="140"/>
      <c r="G95" s="138"/>
    </row>
    <row r="96" spans="1:7" s="139" customFormat="1" x14ac:dyDescent="0.2">
      <c r="A96" s="141" t="s">
        <v>214</v>
      </c>
      <c r="B96" s="141"/>
      <c r="C96" s="142"/>
      <c r="D96" s="143"/>
      <c r="E96" s="140"/>
      <c r="F96" s="140"/>
      <c r="G96" s="138"/>
    </row>
    <row r="97" spans="1:7" s="139" customFormat="1" ht="20.25" customHeight="1" x14ac:dyDescent="0.2">
      <c r="A97" s="162" t="s">
        <v>354</v>
      </c>
      <c r="B97" s="162"/>
      <c r="C97" s="162"/>
      <c r="D97" s="129"/>
      <c r="E97" s="140"/>
      <c r="F97" s="140"/>
      <c r="G97" s="138"/>
    </row>
    <row r="98" spans="1:7" s="139" customFormat="1" x14ac:dyDescent="0.2">
      <c r="A98" s="130" t="s">
        <v>353</v>
      </c>
      <c r="B98" s="130"/>
      <c r="C98" s="63"/>
      <c r="D98" s="129" t="s">
        <v>360</v>
      </c>
      <c r="E98" s="140"/>
      <c r="F98" s="140"/>
      <c r="G98" s="138"/>
    </row>
    <row r="99" spans="1:7" s="139" customFormat="1" x14ac:dyDescent="0.2">
      <c r="A99" s="130"/>
      <c r="B99" s="130"/>
      <c r="C99" s="63"/>
      <c r="D99" s="129"/>
      <c r="E99" s="140"/>
      <c r="F99" s="140"/>
      <c r="G99" s="138"/>
    </row>
    <row r="100" spans="1:7" x14ac:dyDescent="0.2">
      <c r="A100" s="63" t="s">
        <v>20</v>
      </c>
      <c r="B100" s="63"/>
      <c r="C100" s="63"/>
      <c r="D100" s="63"/>
    </row>
    <row r="101" spans="1:7" x14ac:dyDescent="0.2">
      <c r="A101" s="63" t="s">
        <v>359</v>
      </c>
      <c r="B101" s="63"/>
      <c r="C101" s="63"/>
      <c r="D101" s="63" t="s">
        <v>25</v>
      </c>
    </row>
    <row r="102" spans="1:7" ht="12" customHeight="1" x14ac:dyDescent="0.2">
      <c r="A102" s="63"/>
      <c r="B102" s="63"/>
      <c r="C102" s="63"/>
      <c r="D102" s="63"/>
    </row>
    <row r="103" spans="1:7" x14ac:dyDescent="0.2">
      <c r="A103" s="63" t="s">
        <v>21</v>
      </c>
      <c r="B103" s="63"/>
      <c r="C103" s="63"/>
      <c r="D103" s="63"/>
    </row>
    <row r="104" spans="1:7" x14ac:dyDescent="0.2">
      <c r="A104" s="63" t="s">
        <v>227</v>
      </c>
      <c r="B104" s="63"/>
      <c r="C104" s="63"/>
      <c r="D104" s="63" t="s">
        <v>26</v>
      </c>
    </row>
    <row r="105" spans="1:7" ht="12" customHeight="1" x14ac:dyDescent="0.2">
      <c r="A105" s="63" t="s">
        <v>241</v>
      </c>
      <c r="B105" s="63"/>
      <c r="C105" s="63"/>
      <c r="D105" s="63"/>
    </row>
    <row r="106" spans="1:7" x14ac:dyDescent="0.2">
      <c r="A106" s="63" t="s">
        <v>22</v>
      </c>
      <c r="B106" s="63"/>
      <c r="C106" s="63"/>
      <c r="D106" s="63"/>
    </row>
    <row r="107" spans="1:7" x14ac:dyDescent="0.2">
      <c r="A107" s="63" t="s">
        <v>304</v>
      </c>
      <c r="B107" s="63"/>
      <c r="C107" s="63"/>
      <c r="D107" s="63"/>
    </row>
    <row r="108" spans="1:7" x14ac:dyDescent="0.2">
      <c r="A108" s="131" t="s">
        <v>377</v>
      </c>
      <c r="D108" s="63" t="s">
        <v>378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2" workbookViewId="0">
      <selection activeCell="A46" sqref="A46:A47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6" width="15.140625" style="43" customWidth="1"/>
    <col min="7" max="16384" width="9.140625" style="43"/>
  </cols>
  <sheetData>
    <row r="1" spans="1:6" ht="33.75" customHeight="1" x14ac:dyDescent="0.3">
      <c r="A1" s="163" t="s">
        <v>372</v>
      </c>
      <c r="B1" s="163"/>
      <c r="C1" s="163"/>
      <c r="D1" s="163"/>
      <c r="E1" s="163"/>
    </row>
    <row r="4" spans="1:6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6" x14ac:dyDescent="0.3">
      <c r="A5" s="46" t="s">
        <v>368</v>
      </c>
      <c r="B5" s="46"/>
      <c r="C5" s="47"/>
      <c r="D5" s="47"/>
      <c r="E5" s="47"/>
    </row>
    <row r="6" spans="1:6" s="56" customFormat="1" x14ac:dyDescent="0.3">
      <c r="A6" s="20" t="s">
        <v>196</v>
      </c>
      <c r="B6" s="48" t="e">
        <f>+B7+#REF!+#REF!</f>
        <v>#REF!</v>
      </c>
      <c r="C6" s="48">
        <f>+C7</f>
        <v>0</v>
      </c>
      <c r="D6" s="48">
        <f t="shared" ref="D6:E6" si="0">+D7</f>
        <v>0</v>
      </c>
      <c r="E6" s="48">
        <f t="shared" si="0"/>
        <v>0</v>
      </c>
    </row>
    <row r="7" spans="1:6" s="56" customFormat="1" x14ac:dyDescent="0.3">
      <c r="A7" s="20" t="s">
        <v>197</v>
      </c>
      <c r="B7" s="48" t="e">
        <f>+#REF!+B8</f>
        <v>#REF!</v>
      </c>
      <c r="C7" s="48">
        <f>+C8</f>
        <v>0</v>
      </c>
      <c r="D7" s="48">
        <f t="shared" ref="D7" si="1">+D8</f>
        <v>0</v>
      </c>
      <c r="E7" s="48">
        <f>+E8+E9</f>
        <v>0</v>
      </c>
    </row>
    <row r="8" spans="1:6" x14ac:dyDescent="0.3">
      <c r="A8" s="21" t="s">
        <v>220</v>
      </c>
      <c r="B8" s="60">
        <v>3647000000</v>
      </c>
      <c r="C8" s="49"/>
      <c r="D8" s="49"/>
      <c r="E8" s="52"/>
    </row>
    <row r="9" spans="1:6" x14ac:dyDescent="0.3">
      <c r="A9" s="21" t="s">
        <v>225</v>
      </c>
      <c r="B9" s="60"/>
      <c r="C9" s="49"/>
      <c r="D9" s="49"/>
      <c r="E9" s="52"/>
    </row>
    <row r="10" spans="1:6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0</v>
      </c>
      <c r="D10" s="48" t="e">
        <f t="shared" si="2"/>
        <v>#REF!</v>
      </c>
      <c r="E10" s="48">
        <f t="shared" si="2"/>
        <v>0</v>
      </c>
    </row>
    <row r="11" spans="1:6" s="56" customFormat="1" x14ac:dyDescent="0.3">
      <c r="A11" s="20" t="s">
        <v>142</v>
      </c>
      <c r="B11" s="48" t="e">
        <f t="shared" si="2"/>
        <v>#REF!</v>
      </c>
      <c r="C11" s="48">
        <f t="shared" si="2"/>
        <v>0</v>
      </c>
      <c r="D11" s="48" t="e">
        <f t="shared" si="2"/>
        <v>#REF!</v>
      </c>
      <c r="E11" s="48">
        <f t="shared" si="2"/>
        <v>0</v>
      </c>
    </row>
    <row r="12" spans="1:6" s="56" customFormat="1" x14ac:dyDescent="0.3">
      <c r="A12" s="20" t="s">
        <v>143</v>
      </c>
      <c r="B12" s="48" t="e">
        <f>+#REF!+#REF!+B13</f>
        <v>#REF!</v>
      </c>
      <c r="C12" s="48">
        <f>+C13</f>
        <v>0</v>
      </c>
      <c r="D12" s="48" t="e">
        <f>+#REF!+#REF!+D13</f>
        <v>#REF!</v>
      </c>
      <c r="E12" s="48">
        <f>+E13</f>
        <v>0</v>
      </c>
    </row>
    <row r="13" spans="1:6" s="56" customFormat="1" x14ac:dyDescent="0.3">
      <c r="A13" s="20" t="s">
        <v>193</v>
      </c>
      <c r="B13" s="48">
        <f>+B14+B16</f>
        <v>3647000000</v>
      </c>
      <c r="C13" s="48">
        <f>+C14+C16+C15</f>
        <v>0</v>
      </c>
      <c r="D13" s="48">
        <f>+D14+D16</f>
        <v>0</v>
      </c>
      <c r="E13" s="48">
        <f>+E14+E16+E15</f>
        <v>0</v>
      </c>
      <c r="F13" s="149"/>
    </row>
    <row r="14" spans="1:6" x14ac:dyDescent="0.3">
      <c r="A14" s="21" t="s">
        <v>194</v>
      </c>
      <c r="B14" s="60">
        <v>2000000000</v>
      </c>
      <c r="C14" s="49"/>
      <c r="D14" s="62"/>
      <c r="E14" s="52"/>
    </row>
    <row r="15" spans="1:6" x14ac:dyDescent="0.3">
      <c r="A15" s="21" t="s">
        <v>234</v>
      </c>
      <c r="B15" s="60"/>
      <c r="C15" s="49"/>
      <c r="D15" s="62"/>
      <c r="E15" s="52"/>
    </row>
    <row r="16" spans="1:6" x14ac:dyDescent="0.3">
      <c r="A16" s="21" t="s">
        <v>195</v>
      </c>
      <c r="B16" s="60">
        <v>1647000000</v>
      </c>
      <c r="C16" s="49"/>
      <c r="D16" s="62"/>
      <c r="E16" s="52"/>
    </row>
    <row r="17" spans="1:5" s="56" customFormat="1" x14ac:dyDescent="0.3">
      <c r="A17" s="1" t="s">
        <v>369</v>
      </c>
      <c r="B17" s="1"/>
      <c r="C17" s="48"/>
      <c r="D17" s="48"/>
      <c r="E17" s="53">
        <f>+E6-E10</f>
        <v>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44" t="s">
        <v>214</v>
      </c>
      <c r="B26" s="144"/>
      <c r="C26" s="145"/>
      <c r="D26" s="145"/>
      <c r="E26" s="143"/>
    </row>
    <row r="27" spans="1:5" s="84" customFormat="1" ht="26.25" customHeight="1" x14ac:dyDescent="0.3">
      <c r="A27" s="164" t="s">
        <v>355</v>
      </c>
      <c r="B27" s="164"/>
      <c r="C27" s="164"/>
      <c r="D27" s="145"/>
      <c r="E27" s="146"/>
    </row>
    <row r="28" spans="1:5" s="84" customFormat="1" x14ac:dyDescent="0.3">
      <c r="A28" s="76" t="s">
        <v>353</v>
      </c>
      <c r="B28" s="76"/>
      <c r="C28" s="77"/>
      <c r="D28" s="77"/>
      <c r="E28" s="77" t="s">
        <v>360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359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227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304</v>
      </c>
      <c r="B37" s="63"/>
      <c r="C37" s="63"/>
      <c r="D37" s="63"/>
      <c r="E37" s="63"/>
    </row>
    <row r="38" spans="1:5" x14ac:dyDescent="0.3">
      <c r="A38" s="93" t="s">
        <v>377</v>
      </c>
      <c r="E38" s="63" t="s">
        <v>378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2018-03-05T09:24:44Z</cp:lastPrinted>
  <dcterms:created xsi:type="dcterms:W3CDTF">2015-02-03T12:04:18Z</dcterms:created>
  <dcterms:modified xsi:type="dcterms:W3CDTF">2018-03-12T00:31:55Z</dcterms:modified>
</cp:coreProperties>
</file>