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525" windowWidth="10515" windowHeight="11595"/>
  </bookViews>
  <sheets>
    <sheet name="үндсэн 02" sheetId="10" r:id="rId1"/>
    <sheet name="нэмэлт 02" sheetId="2" r:id="rId2"/>
    <sheet name="өр ав" sheetId="3" r:id="rId3"/>
    <sheet name="өр авлага 02" sheetId="7" r:id="rId4"/>
  </sheets>
  <calcPr calcId="124519"/>
</workbook>
</file>

<file path=xl/calcChain.xml><?xml version="1.0" encoding="utf-8"?>
<calcChain xmlns="http://schemas.openxmlformats.org/spreadsheetml/2006/main">
  <c r="C6" i="7"/>
  <c r="C8"/>
  <c r="C12" s="1"/>
  <c r="T5"/>
  <c r="C5" s="1"/>
  <c r="E7"/>
  <c r="J7"/>
  <c r="K7"/>
  <c r="N7"/>
  <c r="O7"/>
  <c r="P7"/>
  <c r="U7"/>
  <c r="V7"/>
  <c r="W7"/>
  <c r="X7"/>
  <c r="AA7"/>
  <c r="D7"/>
  <c r="B7"/>
  <c r="B12"/>
  <c r="C11"/>
  <c r="C10"/>
  <c r="C9"/>
  <c r="H15" i="3"/>
  <c r="E15"/>
  <c r="AB15"/>
  <c r="U17"/>
  <c r="C7" i="7" l="1"/>
  <c r="E16" i="3"/>
  <c r="P16"/>
  <c r="L16"/>
  <c r="AA5" l="1"/>
  <c r="U43"/>
  <c r="U5" s="1"/>
  <c r="U42"/>
  <c r="U33"/>
  <c r="V5"/>
  <c r="W5"/>
  <c r="X5"/>
  <c r="U30"/>
  <c r="D59"/>
  <c r="F5"/>
  <c r="J5"/>
  <c r="K5"/>
  <c r="L5"/>
  <c r="M5"/>
  <c r="N5"/>
  <c r="P5"/>
  <c r="Q5"/>
  <c r="R5"/>
  <c r="S5"/>
  <c r="T5"/>
  <c r="Y5"/>
  <c r="Z5"/>
  <c r="AB5"/>
  <c r="E5" l="1"/>
  <c r="G5"/>
  <c r="H5"/>
  <c r="I5"/>
  <c r="O5"/>
  <c r="C5"/>
  <c r="C82" i="2"/>
  <c r="G82"/>
  <c r="H82"/>
  <c r="I82"/>
  <c r="K82"/>
  <c r="L82"/>
  <c r="M82"/>
  <c r="N82"/>
  <c r="O82"/>
  <c r="P82"/>
  <c r="Q82"/>
  <c r="R82"/>
  <c r="S82"/>
  <c r="T82"/>
  <c r="U82"/>
  <c r="W82"/>
  <c r="X82"/>
  <c r="Y82"/>
  <c r="Z82"/>
  <c r="AA82"/>
  <c r="AB82"/>
  <c r="AC82"/>
  <c r="AD82"/>
  <c r="AE82"/>
  <c r="AF82"/>
  <c r="AG82"/>
  <c r="AH82"/>
  <c r="AI82"/>
  <c r="AJ82"/>
  <c r="AK82"/>
  <c r="AL82"/>
  <c r="AO82"/>
  <c r="AP82"/>
  <c r="AQ82"/>
  <c r="AR82"/>
  <c r="AT82"/>
  <c r="AU82"/>
  <c r="AV82"/>
  <c r="AW82"/>
  <c r="AY82"/>
  <c r="BA82"/>
  <c r="BB82"/>
  <c r="BC82"/>
  <c r="BD82"/>
  <c r="BE82"/>
  <c r="BF82"/>
  <c r="BG82"/>
  <c r="BH82"/>
  <c r="BJ82"/>
  <c r="BL82"/>
  <c r="Y6"/>
  <c r="Y7"/>
  <c r="Y8"/>
  <c r="Y9"/>
  <c r="Y10"/>
  <c r="Y11"/>
  <c r="Y12"/>
  <c r="D12" s="1"/>
  <c r="Y13"/>
  <c r="Y14"/>
  <c r="Y15"/>
  <c r="Y16"/>
  <c r="F8"/>
  <c r="G8"/>
  <c r="H8"/>
  <c r="I8"/>
  <c r="J8"/>
  <c r="J82" s="1"/>
  <c r="K8"/>
  <c r="L8"/>
  <c r="M8"/>
  <c r="N8"/>
  <c r="O8"/>
  <c r="P8"/>
  <c r="Q8"/>
  <c r="R8"/>
  <c r="S8"/>
  <c r="T8"/>
  <c r="U8"/>
  <c r="V8"/>
  <c r="W8"/>
  <c r="X8"/>
  <c r="Z8"/>
  <c r="AA8"/>
  <c r="AB8"/>
  <c r="AC8"/>
  <c r="AD8"/>
  <c r="AE8"/>
  <c r="AF8"/>
  <c r="AG8"/>
  <c r="AM5"/>
  <c r="AM6"/>
  <c r="AM7"/>
  <c r="AM9"/>
  <c r="AM10"/>
  <c r="AM11"/>
  <c r="AM12"/>
  <c r="AM13"/>
  <c r="AM14"/>
  <c r="AM15"/>
  <c r="AM16"/>
  <c r="AI8"/>
  <c r="AJ8"/>
  <c r="AK8"/>
  <c r="AL8"/>
  <c r="AN8"/>
  <c r="AN82" s="1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K82" s="1"/>
  <c r="BL8"/>
  <c r="AH8"/>
  <c r="Y5"/>
  <c r="D10"/>
  <c r="E5"/>
  <c r="D5" s="1"/>
  <c r="E6"/>
  <c r="E7"/>
  <c r="E9"/>
  <c r="D9" s="1"/>
  <c r="E10"/>
  <c r="E11"/>
  <c r="E12"/>
  <c r="E13"/>
  <c r="E14"/>
  <c r="E15"/>
  <c r="E16"/>
  <c r="D7"/>
  <c r="D16"/>
  <c r="AM8" l="1"/>
  <c r="E8"/>
  <c r="D14"/>
  <c r="D15"/>
  <c r="D11"/>
  <c r="D6"/>
  <c r="D13"/>
  <c r="D8" l="1"/>
  <c r="D17" i="3"/>
  <c r="D16"/>
  <c r="D7"/>
  <c r="D8"/>
  <c r="D9"/>
  <c r="D10"/>
  <c r="D11"/>
  <c r="D12"/>
  <c r="D13"/>
  <c r="D14"/>
  <c r="D1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60"/>
  <c r="D61"/>
  <c r="D62"/>
  <c r="D6"/>
  <c r="D5" l="1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M81" i="2"/>
  <c r="Y81"/>
  <c r="E81"/>
  <c r="D81" s="1"/>
  <c r="AM80"/>
  <c r="Y80"/>
  <c r="E80"/>
  <c r="BL79"/>
  <c r="BL78" s="1"/>
  <c r="BK79"/>
  <c r="BK78" s="1"/>
  <c r="BJ79"/>
  <c r="BI79"/>
  <c r="BI78" s="1"/>
  <c r="BH79"/>
  <c r="BH78" s="1"/>
  <c r="BG79"/>
  <c r="BG78" s="1"/>
  <c r="BF79"/>
  <c r="BE79"/>
  <c r="BE78" s="1"/>
  <c r="BD79"/>
  <c r="BD78" s="1"/>
  <c r="BC79"/>
  <c r="BB79"/>
  <c r="BA79"/>
  <c r="BA78" s="1"/>
  <c r="AZ79"/>
  <c r="AZ78" s="1"/>
  <c r="AY79"/>
  <c r="AY78" s="1"/>
  <c r="AX79"/>
  <c r="AW79"/>
  <c r="AW78" s="1"/>
  <c r="AV79"/>
  <c r="AV78" s="1"/>
  <c r="AU79"/>
  <c r="AT79"/>
  <c r="AS79"/>
  <c r="AS78" s="1"/>
  <c r="AR79"/>
  <c r="AR78" s="1"/>
  <c r="AQ79"/>
  <c r="AQ78" s="1"/>
  <c r="AP79"/>
  <c r="AO79"/>
  <c r="AO78" s="1"/>
  <c r="AN79"/>
  <c r="AL79"/>
  <c r="AK79"/>
  <c r="AK78" s="1"/>
  <c r="AJ79"/>
  <c r="AJ78" s="1"/>
  <c r="AI79"/>
  <c r="AI78" s="1"/>
  <c r="AH79"/>
  <c r="AH78" s="1"/>
  <c r="AG79"/>
  <c r="AG78" s="1"/>
  <c r="AF79"/>
  <c r="AF78" s="1"/>
  <c r="AE79"/>
  <c r="AE78" s="1"/>
  <c r="AD79"/>
  <c r="AC79"/>
  <c r="AC78" s="1"/>
  <c r="AB79"/>
  <c r="AB78" s="1"/>
  <c r="AA79"/>
  <c r="AA78" s="1"/>
  <c r="Z79"/>
  <c r="X79"/>
  <c r="X78" s="1"/>
  <c r="W79"/>
  <c r="W78" s="1"/>
  <c r="V79"/>
  <c r="V78" s="1"/>
  <c r="U79"/>
  <c r="U78" s="1"/>
  <c r="T79"/>
  <c r="T78" s="1"/>
  <c r="S79"/>
  <c r="S78" s="1"/>
  <c r="R79"/>
  <c r="R78" s="1"/>
  <c r="Q79"/>
  <c r="Q78" s="1"/>
  <c r="P79"/>
  <c r="P78" s="1"/>
  <c r="O79"/>
  <c r="O78" s="1"/>
  <c r="N79"/>
  <c r="N78" s="1"/>
  <c r="M79"/>
  <c r="M78" s="1"/>
  <c r="L79"/>
  <c r="L78" s="1"/>
  <c r="K79"/>
  <c r="K78" s="1"/>
  <c r="J79"/>
  <c r="J78" s="1"/>
  <c r="I79"/>
  <c r="I78" s="1"/>
  <c r="H79"/>
  <c r="H78" s="1"/>
  <c r="G79"/>
  <c r="G78" s="1"/>
  <c r="F79"/>
  <c r="E79" s="1"/>
  <c r="C79"/>
  <c r="C78" s="1"/>
  <c r="BJ78"/>
  <c r="BF78"/>
  <c r="BC78"/>
  <c r="BB78"/>
  <c r="AX78"/>
  <c r="AU78"/>
  <c r="AT78"/>
  <c r="AP78"/>
  <c r="AL78"/>
  <c r="AD78"/>
  <c r="AM77"/>
  <c r="Y77"/>
  <c r="E77"/>
  <c r="AM76"/>
  <c r="Y76"/>
  <c r="E76"/>
  <c r="AM75"/>
  <c r="Y75"/>
  <c r="E75"/>
  <c r="AM74"/>
  <c r="Y74"/>
  <c r="E74"/>
  <c r="D74" s="1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L73"/>
  <c r="AK73"/>
  <c r="AJ73"/>
  <c r="AI73"/>
  <c r="AH73"/>
  <c r="AG73"/>
  <c r="AF73"/>
  <c r="AE73"/>
  <c r="AD73"/>
  <c r="AC73"/>
  <c r="AB73"/>
  <c r="Y73" s="1"/>
  <c r="AA73"/>
  <c r="Z73"/>
  <c r="X73"/>
  <c r="W73"/>
  <c r="V73"/>
  <c r="U73"/>
  <c r="T73"/>
  <c r="S73"/>
  <c r="R73"/>
  <c r="Q73"/>
  <c r="P73"/>
  <c r="O73"/>
  <c r="N73"/>
  <c r="M73"/>
  <c r="L73"/>
  <c r="K73"/>
  <c r="J73"/>
  <c r="I73"/>
  <c r="H73"/>
  <c r="E73" s="1"/>
  <c r="G73"/>
  <c r="F73"/>
  <c r="C73"/>
  <c r="AM72"/>
  <c r="Y72"/>
  <c r="E72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L71"/>
  <c r="AK71"/>
  <c r="AJ71"/>
  <c r="AI71"/>
  <c r="AH71"/>
  <c r="AG71"/>
  <c r="AF71"/>
  <c r="AE71"/>
  <c r="AD71"/>
  <c r="AC71"/>
  <c r="AB71"/>
  <c r="AA71"/>
  <c r="Z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C71"/>
  <c r="AM70"/>
  <c r="Y70"/>
  <c r="E70"/>
  <c r="D70" s="1"/>
  <c r="AM69"/>
  <c r="Y69"/>
  <c r="E69"/>
  <c r="AM68"/>
  <c r="Y68"/>
  <c r="E68"/>
  <c r="AM67"/>
  <c r="Y67"/>
  <c r="E67"/>
  <c r="AM66"/>
  <c r="Y66"/>
  <c r="E66"/>
  <c r="D66" s="1"/>
  <c r="BL65"/>
  <c r="BL64" s="1"/>
  <c r="BK65"/>
  <c r="BK64" s="1"/>
  <c r="BJ65"/>
  <c r="BI65"/>
  <c r="BI64" s="1"/>
  <c r="BH65"/>
  <c r="BH64" s="1"/>
  <c r="BH63" s="1"/>
  <c r="BG65"/>
  <c r="BG64" s="1"/>
  <c r="BF65"/>
  <c r="BE65"/>
  <c r="BE64" s="1"/>
  <c r="BD65"/>
  <c r="BD64" s="1"/>
  <c r="BD63" s="1"/>
  <c r="BC65"/>
  <c r="BC64" s="1"/>
  <c r="BB65"/>
  <c r="BA65"/>
  <c r="BA64" s="1"/>
  <c r="AZ65"/>
  <c r="AZ64" s="1"/>
  <c r="AZ63" s="1"/>
  <c r="AY65"/>
  <c r="AY64" s="1"/>
  <c r="AX65"/>
  <c r="AX64" s="1"/>
  <c r="AX63" s="1"/>
  <c r="AW65"/>
  <c r="AW64" s="1"/>
  <c r="AV65"/>
  <c r="AV64" s="1"/>
  <c r="AU65"/>
  <c r="AU64" s="1"/>
  <c r="AT65"/>
  <c r="AS65"/>
  <c r="AS64" s="1"/>
  <c r="AR65"/>
  <c r="AR64" s="1"/>
  <c r="AR63" s="1"/>
  <c r="AQ65"/>
  <c r="AQ64" s="1"/>
  <c r="AP65"/>
  <c r="AO65"/>
  <c r="AO64" s="1"/>
  <c r="AN65"/>
  <c r="AL65"/>
  <c r="AL64" s="1"/>
  <c r="AK65"/>
  <c r="AK64" s="1"/>
  <c r="AJ65"/>
  <c r="AJ64" s="1"/>
  <c r="AI65"/>
  <c r="AI64" s="1"/>
  <c r="AI63" s="1"/>
  <c r="AH65"/>
  <c r="AH64" s="1"/>
  <c r="AG65"/>
  <c r="AG64" s="1"/>
  <c r="AF65"/>
  <c r="AF64" s="1"/>
  <c r="AE65"/>
  <c r="AD65"/>
  <c r="AD64" s="1"/>
  <c r="AC65"/>
  <c r="AC64" s="1"/>
  <c r="AC63" s="1"/>
  <c r="AB65"/>
  <c r="AB64" s="1"/>
  <c r="AA65"/>
  <c r="AA64" s="1"/>
  <c r="AA63" s="1"/>
  <c r="Z65"/>
  <c r="Z64" s="1"/>
  <c r="X65"/>
  <c r="X64" s="1"/>
  <c r="X63" s="1"/>
  <c r="W65"/>
  <c r="W64" s="1"/>
  <c r="W63" s="1"/>
  <c r="V65"/>
  <c r="U65"/>
  <c r="U64" s="1"/>
  <c r="T65"/>
  <c r="T64" s="1"/>
  <c r="T63" s="1"/>
  <c r="S65"/>
  <c r="R65"/>
  <c r="Q65"/>
  <c r="Q64" s="1"/>
  <c r="P65"/>
  <c r="P64" s="1"/>
  <c r="P63" s="1"/>
  <c r="O65"/>
  <c r="O64" s="1"/>
  <c r="O63" s="1"/>
  <c r="N65"/>
  <c r="M65"/>
  <c r="M64" s="1"/>
  <c r="L65"/>
  <c r="L64" s="1"/>
  <c r="L63" s="1"/>
  <c r="K65"/>
  <c r="J65"/>
  <c r="I65"/>
  <c r="I64" s="1"/>
  <c r="H65"/>
  <c r="H64" s="1"/>
  <c r="H63" s="1"/>
  <c r="G65"/>
  <c r="G64" s="1"/>
  <c r="G63" s="1"/>
  <c r="F65"/>
  <c r="C65"/>
  <c r="C64" s="1"/>
  <c r="C63" s="1"/>
  <c r="BJ64"/>
  <c r="BF64"/>
  <c r="BF63" s="1"/>
  <c r="BB64"/>
  <c r="AT64"/>
  <c r="AP64"/>
  <c r="AP63" s="1"/>
  <c r="AE64"/>
  <c r="V64"/>
  <c r="V63" s="1"/>
  <c r="S64"/>
  <c r="R64"/>
  <c r="R63" s="1"/>
  <c r="N64"/>
  <c r="N63" s="1"/>
  <c r="K64"/>
  <c r="J64"/>
  <c r="J63" s="1"/>
  <c r="F64"/>
  <c r="BL63"/>
  <c r="BE63"/>
  <c r="AV63"/>
  <c r="AO63"/>
  <c r="AG63"/>
  <c r="AM62"/>
  <c r="Y62"/>
  <c r="E62"/>
  <c r="AM61"/>
  <c r="Y61"/>
  <c r="E61"/>
  <c r="AM60"/>
  <c r="Y60"/>
  <c r="E60"/>
  <c r="AM59"/>
  <c r="Y59"/>
  <c r="E59"/>
  <c r="AM58"/>
  <c r="Y58"/>
  <c r="E58"/>
  <c r="AM57"/>
  <c r="Y57"/>
  <c r="E57"/>
  <c r="AM56"/>
  <c r="Y56"/>
  <c r="E56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L55"/>
  <c r="AK55"/>
  <c r="AJ55"/>
  <c r="AI55"/>
  <c r="AH55"/>
  <c r="AG55"/>
  <c r="AF55"/>
  <c r="AE55"/>
  <c r="AD55"/>
  <c r="AC55"/>
  <c r="AB55"/>
  <c r="AA55"/>
  <c r="Z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C55"/>
  <c r="AM54"/>
  <c r="Y54"/>
  <c r="E54"/>
  <c r="AM53"/>
  <c r="Y53"/>
  <c r="E53"/>
  <c r="AM52"/>
  <c r="Y52"/>
  <c r="E52"/>
  <c r="AM51"/>
  <c r="Y51"/>
  <c r="E51"/>
  <c r="AM50"/>
  <c r="Y50"/>
  <c r="E50"/>
  <c r="AM49"/>
  <c r="Y49"/>
  <c r="E49"/>
  <c r="AM48"/>
  <c r="Y48"/>
  <c r="E48"/>
  <c r="AM47"/>
  <c r="Y47"/>
  <c r="E47"/>
  <c r="AM46"/>
  <c r="Y46"/>
  <c r="E46"/>
  <c r="AM45"/>
  <c r="Y45"/>
  <c r="E45"/>
  <c r="BL44"/>
  <c r="BK44"/>
  <c r="BJ44"/>
  <c r="BI44"/>
  <c r="BH44"/>
  <c r="BG44"/>
  <c r="BF44"/>
  <c r="BE44"/>
  <c r="BE33" s="1"/>
  <c r="BD44"/>
  <c r="BC44"/>
  <c r="BB44"/>
  <c r="BA44"/>
  <c r="AZ44"/>
  <c r="AY44"/>
  <c r="AX44"/>
  <c r="AW44"/>
  <c r="AV44"/>
  <c r="AU44"/>
  <c r="AT44"/>
  <c r="AS44"/>
  <c r="AR44"/>
  <c r="AQ44"/>
  <c r="AP44"/>
  <c r="AO44"/>
  <c r="AO33" s="1"/>
  <c r="AN44"/>
  <c r="AL44"/>
  <c r="AK44"/>
  <c r="AJ44"/>
  <c r="AI44"/>
  <c r="AH44"/>
  <c r="AG44"/>
  <c r="AF44"/>
  <c r="AE44"/>
  <c r="AD44"/>
  <c r="AC44"/>
  <c r="AB44"/>
  <c r="AA44"/>
  <c r="Z44"/>
  <c r="X44"/>
  <c r="W44"/>
  <c r="W33" s="1"/>
  <c r="V44"/>
  <c r="U44"/>
  <c r="T44"/>
  <c r="S44"/>
  <c r="S33" s="1"/>
  <c r="R44"/>
  <c r="Q44"/>
  <c r="P44"/>
  <c r="O44"/>
  <c r="O33" s="1"/>
  <c r="N44"/>
  <c r="M44"/>
  <c r="L44"/>
  <c r="K44"/>
  <c r="K33" s="1"/>
  <c r="J44"/>
  <c r="I44"/>
  <c r="H44"/>
  <c r="G44"/>
  <c r="G33" s="1"/>
  <c r="F44"/>
  <c r="C44"/>
  <c r="AM43"/>
  <c r="Y43"/>
  <c r="E43"/>
  <c r="AM42"/>
  <c r="Y42"/>
  <c r="E42"/>
  <c r="AM41"/>
  <c r="Y41"/>
  <c r="E41"/>
  <c r="AM40"/>
  <c r="Y40"/>
  <c r="E40"/>
  <c r="AM39"/>
  <c r="Y39"/>
  <c r="E39"/>
  <c r="AM38"/>
  <c r="Y38"/>
  <c r="E38"/>
  <c r="AM37"/>
  <c r="Y37"/>
  <c r="E37"/>
  <c r="AM36"/>
  <c r="Y36"/>
  <c r="E36"/>
  <c r="AM35"/>
  <c r="Y35"/>
  <c r="E35"/>
  <c r="AM34"/>
  <c r="Y34"/>
  <c r="E34"/>
  <c r="BL33"/>
  <c r="BK33"/>
  <c r="BI33"/>
  <c r="BH33"/>
  <c r="BG33"/>
  <c r="BD33"/>
  <c r="BC33"/>
  <c r="BA33"/>
  <c r="AZ33"/>
  <c r="AY33"/>
  <c r="AW33"/>
  <c r="AV33"/>
  <c r="AU33"/>
  <c r="AS33"/>
  <c r="AS20" s="1"/>
  <c r="AR33"/>
  <c r="AQ33"/>
  <c r="AN33"/>
  <c r="AK33"/>
  <c r="AJ33"/>
  <c r="AI33"/>
  <c r="AG33"/>
  <c r="AF33"/>
  <c r="AE33"/>
  <c r="AC33"/>
  <c r="AB33"/>
  <c r="AA33"/>
  <c r="X33"/>
  <c r="V33"/>
  <c r="U33"/>
  <c r="T33"/>
  <c r="R33"/>
  <c r="Q33"/>
  <c r="P33"/>
  <c r="N33"/>
  <c r="M33"/>
  <c r="L33"/>
  <c r="J33"/>
  <c r="I33"/>
  <c r="H33"/>
  <c r="F33"/>
  <c r="C33"/>
  <c r="AM32"/>
  <c r="Y32"/>
  <c r="E32"/>
  <c r="AM31"/>
  <c r="Y31"/>
  <c r="E31"/>
  <c r="AM30"/>
  <c r="Y30"/>
  <c r="E30"/>
  <c r="AM29"/>
  <c r="Y29"/>
  <c r="E29"/>
  <c r="AM28"/>
  <c r="Y28"/>
  <c r="E28"/>
  <c r="BL27"/>
  <c r="BL26" s="1"/>
  <c r="BK27"/>
  <c r="BJ27"/>
  <c r="BJ26" s="1"/>
  <c r="BI27"/>
  <c r="BH27"/>
  <c r="BH26" s="1"/>
  <c r="BG27"/>
  <c r="BG26" s="1"/>
  <c r="BF27"/>
  <c r="BF26" s="1"/>
  <c r="BE27"/>
  <c r="BD27"/>
  <c r="BC27"/>
  <c r="BB27"/>
  <c r="BB26" s="1"/>
  <c r="BA27"/>
  <c r="BA26" s="1"/>
  <c r="AZ27"/>
  <c r="AZ26" s="1"/>
  <c r="AY27"/>
  <c r="AY26" s="1"/>
  <c r="AY20" s="1"/>
  <c r="AX27"/>
  <c r="AX26" s="1"/>
  <c r="AW27"/>
  <c r="AV27"/>
  <c r="AV26" s="1"/>
  <c r="AU27"/>
  <c r="AT27"/>
  <c r="AT26" s="1"/>
  <c r="AS27"/>
  <c r="AR27"/>
  <c r="AR26" s="1"/>
  <c r="AQ27"/>
  <c r="AQ26" s="1"/>
  <c r="AP27"/>
  <c r="AO27"/>
  <c r="AN27"/>
  <c r="AL27"/>
  <c r="AL26" s="1"/>
  <c r="AK27"/>
  <c r="AJ27"/>
  <c r="AJ26" s="1"/>
  <c r="AI27"/>
  <c r="AI26" s="1"/>
  <c r="AH27"/>
  <c r="AH26" s="1"/>
  <c r="AG27"/>
  <c r="AF27"/>
  <c r="AE27"/>
  <c r="AE26" s="1"/>
  <c r="AD27"/>
  <c r="AD26" s="1"/>
  <c r="AC27"/>
  <c r="AC26" s="1"/>
  <c r="AB27"/>
  <c r="AA27"/>
  <c r="AA26" s="1"/>
  <c r="Z27"/>
  <c r="X27"/>
  <c r="W27"/>
  <c r="V27"/>
  <c r="V26" s="1"/>
  <c r="U27"/>
  <c r="U26" s="1"/>
  <c r="U20" s="1"/>
  <c r="T27"/>
  <c r="S27"/>
  <c r="S26" s="1"/>
  <c r="R27"/>
  <c r="R26" s="1"/>
  <c r="Q27"/>
  <c r="P27"/>
  <c r="P26" s="1"/>
  <c r="O27"/>
  <c r="N27"/>
  <c r="N26" s="1"/>
  <c r="M27"/>
  <c r="M26" s="1"/>
  <c r="L27"/>
  <c r="K27"/>
  <c r="J27"/>
  <c r="J26" s="1"/>
  <c r="I27"/>
  <c r="I26" s="1"/>
  <c r="I20" s="1"/>
  <c r="H27"/>
  <c r="H26" s="1"/>
  <c r="G27"/>
  <c r="F27"/>
  <c r="C27"/>
  <c r="C26" s="1"/>
  <c r="BK26"/>
  <c r="BI26"/>
  <c r="BE26"/>
  <c r="BD26"/>
  <c r="BC26"/>
  <c r="AW26"/>
  <c r="AU26"/>
  <c r="AS26"/>
  <c r="AO26"/>
  <c r="AN26"/>
  <c r="AK26"/>
  <c r="AG26"/>
  <c r="AF26"/>
  <c r="AB26"/>
  <c r="X26"/>
  <c r="W26"/>
  <c r="T26"/>
  <c r="Q26"/>
  <c r="O26"/>
  <c r="L26"/>
  <c r="K26"/>
  <c r="G26"/>
  <c r="AM25"/>
  <c r="Y25"/>
  <c r="E25"/>
  <c r="D25" s="1"/>
  <c r="AM24"/>
  <c r="Y24"/>
  <c r="E24"/>
  <c r="AM23"/>
  <c r="Y23"/>
  <c r="E23"/>
  <c r="AM22"/>
  <c r="Y22"/>
  <c r="E22"/>
  <c r="BL21"/>
  <c r="BK21"/>
  <c r="BJ21"/>
  <c r="BI21"/>
  <c r="BH21"/>
  <c r="BG21"/>
  <c r="BF21"/>
  <c r="BE21"/>
  <c r="BE20" s="1"/>
  <c r="BE19" s="1"/>
  <c r="BE18" s="1"/>
  <c r="BE17" s="1"/>
  <c r="BD21"/>
  <c r="BC21"/>
  <c r="BB21"/>
  <c r="BA21"/>
  <c r="BA20" s="1"/>
  <c r="AZ21"/>
  <c r="AZ20" s="1"/>
  <c r="AZ19" s="1"/>
  <c r="AZ18" s="1"/>
  <c r="AZ17" s="1"/>
  <c r="AZ82" s="1"/>
  <c r="AY21"/>
  <c r="AX21"/>
  <c r="AW21"/>
  <c r="AV21"/>
  <c r="AV20" s="1"/>
  <c r="AV19" s="1"/>
  <c r="AV18" s="1"/>
  <c r="AV17" s="1"/>
  <c r="AU21"/>
  <c r="AT21"/>
  <c r="AS21"/>
  <c r="AR21"/>
  <c r="AR20" s="1"/>
  <c r="AR19" s="1"/>
  <c r="AR18" s="1"/>
  <c r="AR17" s="1"/>
  <c r="AQ21"/>
  <c r="AP21"/>
  <c r="AO21"/>
  <c r="AN21"/>
  <c r="AL21"/>
  <c r="AK21"/>
  <c r="AK20" s="1"/>
  <c r="AJ21"/>
  <c r="AJ20" s="1"/>
  <c r="AI21"/>
  <c r="AI20" s="1"/>
  <c r="AI19" s="1"/>
  <c r="AI18" s="1"/>
  <c r="AI17" s="1"/>
  <c r="AH21"/>
  <c r="AG21"/>
  <c r="AG20" s="1"/>
  <c r="AG19" s="1"/>
  <c r="AG18" s="1"/>
  <c r="AG17" s="1"/>
  <c r="AF21"/>
  <c r="AE21"/>
  <c r="AE20" s="1"/>
  <c r="AD21"/>
  <c r="AC21"/>
  <c r="AB21"/>
  <c r="AB20" s="1"/>
  <c r="AA21"/>
  <c r="Z21"/>
  <c r="X21"/>
  <c r="X20" s="1"/>
  <c r="X19" s="1"/>
  <c r="X18" s="1"/>
  <c r="X17" s="1"/>
  <c r="W21"/>
  <c r="W20" s="1"/>
  <c r="W19" s="1"/>
  <c r="W18" s="1"/>
  <c r="W17" s="1"/>
  <c r="V21"/>
  <c r="V20" s="1"/>
  <c r="V19" s="1"/>
  <c r="U21"/>
  <c r="T21"/>
  <c r="T20" s="1"/>
  <c r="T19" s="1"/>
  <c r="T18" s="1"/>
  <c r="T17" s="1"/>
  <c r="S21"/>
  <c r="S20" s="1"/>
  <c r="R21"/>
  <c r="R20" s="1"/>
  <c r="R19" s="1"/>
  <c r="Q21"/>
  <c r="P21"/>
  <c r="O21"/>
  <c r="N21"/>
  <c r="N20" s="1"/>
  <c r="N19" s="1"/>
  <c r="M21"/>
  <c r="L21"/>
  <c r="L20" s="1"/>
  <c r="L19" s="1"/>
  <c r="L18" s="1"/>
  <c r="L17" s="1"/>
  <c r="K21"/>
  <c r="K20" s="1"/>
  <c r="J21"/>
  <c r="J20" s="1"/>
  <c r="J19" s="1"/>
  <c r="I21"/>
  <c r="H21"/>
  <c r="G21"/>
  <c r="F21"/>
  <c r="C21"/>
  <c r="BL20"/>
  <c r="BL19" s="1"/>
  <c r="BL18" s="1"/>
  <c r="BL17" s="1"/>
  <c r="BI20"/>
  <c r="BH20"/>
  <c r="BH19" s="1"/>
  <c r="BH18" s="1"/>
  <c r="BH17" s="1"/>
  <c r="BD20"/>
  <c r="BC20"/>
  <c r="AW20"/>
  <c r="AU20"/>
  <c r="AO20"/>
  <c r="AO19" s="1"/>
  <c r="AN20"/>
  <c r="AF20"/>
  <c r="AA20"/>
  <c r="AA19" s="1"/>
  <c r="AA18" s="1"/>
  <c r="AA17" s="1"/>
  <c r="Q20"/>
  <c r="O20"/>
  <c r="G20"/>
  <c r="AO18"/>
  <c r="AO17" s="1"/>
  <c r="AY19" l="1"/>
  <c r="AY18" s="1"/>
  <c r="AY17" s="1"/>
  <c r="N18"/>
  <c r="N17" s="1"/>
  <c r="V18"/>
  <c r="V17" s="1"/>
  <c r="V82" s="1"/>
  <c r="E33"/>
  <c r="Y44"/>
  <c r="I63"/>
  <c r="I19" s="1"/>
  <c r="I18" s="1"/>
  <c r="I17" s="1"/>
  <c r="M63"/>
  <c r="Q63"/>
  <c r="Q19" s="1"/>
  <c r="Q18" s="1"/>
  <c r="Q17" s="1"/>
  <c r="U63"/>
  <c r="AH63"/>
  <c r="AQ63"/>
  <c r="AY63"/>
  <c r="BG63"/>
  <c r="O19"/>
  <c r="O18" s="1"/>
  <c r="O17" s="1"/>
  <c r="C20"/>
  <c r="C19" s="1"/>
  <c r="C18" s="1"/>
  <c r="C17" s="1"/>
  <c r="Y79"/>
  <c r="G19"/>
  <c r="G18" s="1"/>
  <c r="G17" s="1"/>
  <c r="H20"/>
  <c r="H19" s="1"/>
  <c r="H18" s="1"/>
  <c r="H17" s="1"/>
  <c r="P20"/>
  <c r="P19" s="1"/>
  <c r="P18" s="1"/>
  <c r="P17" s="1"/>
  <c r="AC20"/>
  <c r="AM21"/>
  <c r="M20"/>
  <c r="AQ20"/>
  <c r="AQ19" s="1"/>
  <c r="AQ18" s="1"/>
  <c r="AQ17" s="1"/>
  <c r="BG20"/>
  <c r="BG19" s="1"/>
  <c r="BG18" s="1"/>
  <c r="BG17" s="1"/>
  <c r="BD19"/>
  <c r="BD18" s="1"/>
  <c r="BD17" s="1"/>
  <c r="E27"/>
  <c r="AW63"/>
  <c r="AW19" s="1"/>
  <c r="AW18" s="1"/>
  <c r="AW17" s="1"/>
  <c r="F78"/>
  <c r="E78" s="1"/>
  <c r="D29"/>
  <c r="D69"/>
  <c r="D77"/>
  <c r="D80"/>
  <c r="D28"/>
  <c r="D32"/>
  <c r="D47"/>
  <c r="D51"/>
  <c r="D56"/>
  <c r="D60"/>
  <c r="D68"/>
  <c r="D76"/>
  <c r="D67"/>
  <c r="D75"/>
  <c r="E21"/>
  <c r="J18"/>
  <c r="J17" s="1"/>
  <c r="R18"/>
  <c r="R17" s="1"/>
  <c r="D22"/>
  <c r="D23"/>
  <c r="Y27"/>
  <c r="D30"/>
  <c r="D35"/>
  <c r="D39"/>
  <c r="D43"/>
  <c r="AM44"/>
  <c r="D48"/>
  <c r="D52"/>
  <c r="AC19"/>
  <c r="AC18" s="1"/>
  <c r="AC17" s="1"/>
  <c r="AK63"/>
  <c r="AK19" s="1"/>
  <c r="AK18" s="1"/>
  <c r="AK17" s="1"/>
  <c r="E71"/>
  <c r="M19"/>
  <c r="M18" s="1"/>
  <c r="M17" s="1"/>
  <c r="U19"/>
  <c r="U18" s="1"/>
  <c r="U17" s="1"/>
  <c r="D34"/>
  <c r="E44"/>
  <c r="D46"/>
  <c r="D50"/>
  <c r="D54"/>
  <c r="AM55"/>
  <c r="AT33"/>
  <c r="AX33"/>
  <c r="BB33"/>
  <c r="BB20" s="1"/>
  <c r="BF33"/>
  <c r="BF20" s="1"/>
  <c r="BF19" s="1"/>
  <c r="BF18" s="1"/>
  <c r="BF17" s="1"/>
  <c r="BJ33"/>
  <c r="D59"/>
  <c r="AM71"/>
  <c r="Y21"/>
  <c r="BK20"/>
  <c r="D24"/>
  <c r="AM27"/>
  <c r="D31"/>
  <c r="D36"/>
  <c r="D40"/>
  <c r="D45"/>
  <c r="D49"/>
  <c r="D53"/>
  <c r="Y55"/>
  <c r="AD33"/>
  <c r="AD20" s="1"/>
  <c r="AD19" s="1"/>
  <c r="AD18" s="1"/>
  <c r="AD17" s="1"/>
  <c r="AH33"/>
  <c r="AH20" s="1"/>
  <c r="AH19" s="1"/>
  <c r="AH18" s="1"/>
  <c r="AH17" s="1"/>
  <c r="AL33"/>
  <c r="AL20" s="1"/>
  <c r="AL19" s="1"/>
  <c r="AL18" s="1"/>
  <c r="AL17" s="1"/>
  <c r="K63"/>
  <c r="K19" s="1"/>
  <c r="K18" s="1"/>
  <c r="K17" s="1"/>
  <c r="S63"/>
  <c r="S19" s="1"/>
  <c r="S18" s="1"/>
  <c r="S17" s="1"/>
  <c r="AB63"/>
  <c r="AF63"/>
  <c r="AF19" s="1"/>
  <c r="AF18" s="1"/>
  <c r="AF17" s="1"/>
  <c r="AJ63"/>
  <c r="AJ19" s="1"/>
  <c r="AJ18" s="1"/>
  <c r="AJ17" s="1"/>
  <c r="AS63"/>
  <c r="AS19" s="1"/>
  <c r="AS18" s="1"/>
  <c r="AS17" s="1"/>
  <c r="AS82" s="1"/>
  <c r="BA63"/>
  <c r="BA19" s="1"/>
  <c r="BA18" s="1"/>
  <c r="BA17" s="1"/>
  <c r="BI63"/>
  <c r="BI19" s="1"/>
  <c r="BI18" s="1"/>
  <c r="BI17" s="1"/>
  <c r="BI82" s="1"/>
  <c r="Y71"/>
  <c r="D71" s="1"/>
  <c r="Z78"/>
  <c r="Y78" s="1"/>
  <c r="AB19"/>
  <c r="AB18" s="1"/>
  <c r="AB17" s="1"/>
  <c r="D27"/>
  <c r="AT20"/>
  <c r="AX20"/>
  <c r="AX19" s="1"/>
  <c r="AX18" s="1"/>
  <c r="AX17" s="1"/>
  <c r="AX82" s="1"/>
  <c r="BJ20"/>
  <c r="F26"/>
  <c r="E26" s="1"/>
  <c r="Z26"/>
  <c r="Y26" s="1"/>
  <c r="AP26"/>
  <c r="AM26" s="1"/>
  <c r="Z33"/>
  <c r="AP33"/>
  <c r="D38"/>
  <c r="D42"/>
  <c r="E55"/>
  <c r="D58"/>
  <c r="D62"/>
  <c r="AE63"/>
  <c r="AE19" s="1"/>
  <c r="AE18" s="1"/>
  <c r="AE17" s="1"/>
  <c r="AU63"/>
  <c r="AU19" s="1"/>
  <c r="AU18" s="1"/>
  <c r="AU17" s="1"/>
  <c r="BC63"/>
  <c r="BC19" s="1"/>
  <c r="BC18" s="1"/>
  <c r="BC17" s="1"/>
  <c r="BK63"/>
  <c r="AM73"/>
  <c r="D73" s="1"/>
  <c r="AN78"/>
  <c r="AM78" s="1"/>
  <c r="AM79"/>
  <c r="D79" s="1"/>
  <c r="D37"/>
  <c r="D41"/>
  <c r="D57"/>
  <c r="D61"/>
  <c r="Z63"/>
  <c r="Y64"/>
  <c r="AN64"/>
  <c r="AM65"/>
  <c r="D72"/>
  <c r="F63"/>
  <c r="E64"/>
  <c r="AD63"/>
  <c r="AL63"/>
  <c r="AT63"/>
  <c r="BB63"/>
  <c r="BJ63"/>
  <c r="E65"/>
  <c r="Y65"/>
  <c r="E63" l="1"/>
  <c r="BK19"/>
  <c r="BK18" s="1"/>
  <c r="BK17" s="1"/>
  <c r="AM33"/>
  <c r="BJ19"/>
  <c r="BJ18" s="1"/>
  <c r="BJ17" s="1"/>
  <c r="D21"/>
  <c r="D78"/>
  <c r="D26"/>
  <c r="D55"/>
  <c r="Y33"/>
  <c r="D44"/>
  <c r="AN63"/>
  <c r="AM64"/>
  <c r="D64" s="1"/>
  <c r="AP20"/>
  <c r="D65"/>
  <c r="Z20"/>
  <c r="AT19"/>
  <c r="AT18" s="1"/>
  <c r="AT17" s="1"/>
  <c r="Y63"/>
  <c r="F20"/>
  <c r="BB19"/>
  <c r="BB18" s="1"/>
  <c r="BB17" s="1"/>
  <c r="D33" l="1"/>
  <c r="Y20"/>
  <c r="Z19"/>
  <c r="AM63"/>
  <c r="D63" s="1"/>
  <c r="AN19"/>
  <c r="E20"/>
  <c r="F19"/>
  <c r="AP19"/>
  <c r="AP18" s="1"/>
  <c r="AP17" s="1"/>
  <c r="AM20"/>
  <c r="D20" l="1"/>
  <c r="E19"/>
  <c r="F18"/>
  <c r="Y19"/>
  <c r="Z18"/>
  <c r="AN18"/>
  <c r="AM19"/>
  <c r="F17" l="1"/>
  <c r="E18"/>
  <c r="AM18"/>
  <c r="AN17"/>
  <c r="AM17" s="1"/>
  <c r="AM82" s="1"/>
  <c r="D19"/>
  <c r="Y18"/>
  <c r="Z17"/>
  <c r="Y17" s="1"/>
  <c r="E17" l="1"/>
  <c r="E82" s="1"/>
  <c r="F82"/>
  <c r="D18"/>
  <c r="D17" l="1"/>
  <c r="D82" s="1"/>
</calcChain>
</file>

<file path=xl/sharedStrings.xml><?xml version="1.0" encoding="utf-8"?>
<sst xmlns="http://schemas.openxmlformats.org/spreadsheetml/2006/main" count="355" uniqueCount="229">
  <si>
    <t xml:space="preserve">     I.  НИЙТ ЗАРЛАГА ба ЦЭВЭР ЗЭЭЛИЙН ДЇН</t>
  </si>
  <si>
    <t xml:space="preserve">             II.  НИЙТ ЗАРЛАГЫН ДЇН</t>
  </si>
  <si>
    <t xml:space="preserve">                IV. УРСГАЛ ЗАРДЛЫН ДЇН</t>
  </si>
  <si>
    <t xml:space="preserve">                   Бараа, їйлчилгээний зардал</t>
  </si>
  <si>
    <t xml:space="preserve">                      Цалин, хєлс болон нэмэгдэл урамшил</t>
  </si>
  <si>
    <t xml:space="preserve">                         Їндсэн цалин</t>
  </si>
  <si>
    <t xml:space="preserve">                         Нэмэгдэл</t>
  </si>
  <si>
    <t xml:space="preserve">                         Гэрээт ажлын цалин</t>
  </si>
  <si>
    <t xml:space="preserve">                         Унаа хоолны Хєнгєлєлт</t>
  </si>
  <si>
    <t xml:space="preserve">                      Ажил олгогчоос нийгмийн даатгалд тєлєх шимтгэл</t>
  </si>
  <si>
    <t xml:space="preserve">                         Тэтгэвэp, тэтгэмжийн даатгалын шимтгэл</t>
  </si>
  <si>
    <t xml:space="preserve">                            Тэтгэврийн даатгал</t>
  </si>
  <si>
    <t xml:space="preserve">                            Тэтгэмжийн даатгал</t>
  </si>
  <si>
    <t xml:space="preserve">                            ЇОМШ євчний даатгал</t>
  </si>
  <si>
    <t xml:space="preserve">                            Ажилгїйдлийн даатгал</t>
  </si>
  <si>
    <t xml:space="preserve">                            Эрїїл мэндийн даатгал</t>
  </si>
  <si>
    <t xml:space="preserve">                      Бараа, їйлчилгээний бусад зардал</t>
  </si>
  <si>
    <t xml:space="preserve">                         Бичиг хэрэг</t>
  </si>
  <si>
    <t xml:space="preserve">                         Гэрэл, цахилгаан</t>
  </si>
  <si>
    <t xml:space="preserve">                         Тїлш, халаалт</t>
  </si>
  <si>
    <t xml:space="preserve">                         Тээвэр, шатахуун</t>
  </si>
  <si>
    <t xml:space="preserve">                         Шуудан, холбоо, интернэтийн тєлбєр</t>
  </si>
  <si>
    <t xml:space="preserve">                         Цэвэр, бохир ус</t>
  </si>
  <si>
    <t xml:space="preserve">                         Дотоод албан томилолт</t>
  </si>
  <si>
    <t xml:space="preserve">                         Гадаад албан томилолт</t>
  </si>
  <si>
    <t xml:space="preserve">                         Ном, хэвлэл</t>
  </si>
  <si>
    <t xml:space="preserve">                         Хичээл, їйлдвэрлэлийн дадлага хийх</t>
  </si>
  <si>
    <t xml:space="preserve">                         Эд хогшил худалдан авах</t>
  </si>
  <si>
    <t xml:space="preserve">                            Багаж, техник, хэрэгсэл</t>
  </si>
  <si>
    <t xml:space="preserve">                            Тавилга</t>
  </si>
  <si>
    <t xml:space="preserve">                            Хєдєлмєр хамгааллын хэрэглэл</t>
  </si>
  <si>
    <t xml:space="preserve">                            Бага їнэтэй, тїргэн элэгдэх, ахуйн эд зїйлс</t>
  </si>
  <si>
    <t xml:space="preserve">                         Нормын хувцас, зєєлєн эдлэл</t>
  </si>
  <si>
    <t xml:space="preserve">                         Хоол, хїнс</t>
  </si>
  <si>
    <t xml:space="preserve">                         Эм, бэлдмэл, эмнэлгийн хэрэгсэл</t>
  </si>
  <si>
    <t xml:space="preserve">                         Урсгал засвар</t>
  </si>
  <si>
    <t xml:space="preserve">                         Зочин тєлєєлєгч хїлээн авах</t>
  </si>
  <si>
    <t xml:space="preserve">                         Байрны тїрээс</t>
  </si>
  <si>
    <t xml:space="preserve">                         Бусдаар гїйцэтгїїлсэн ажил, їйлчилгээний хєлс, тєлбєр хураамж</t>
  </si>
  <si>
    <t xml:space="preserve">                            Мэдээлэл, технологийн їйлчилгээ</t>
  </si>
  <si>
    <t xml:space="preserve">                            Бусдаар гїйцэтгїїлсэн ажил, їйлчилгээний тєлбєр, хураамж</t>
  </si>
  <si>
    <t xml:space="preserve">                            Аудит, баталгаажуулалт, зэрэглэл тогтоох</t>
  </si>
  <si>
    <t xml:space="preserve">                            Даатгалын їйлчилгээ</t>
  </si>
  <si>
    <t xml:space="preserve">                            Тээврийн хэрэгслийн оношилгоо</t>
  </si>
  <si>
    <t xml:space="preserve">                         Улсын мэдээллийн маягт хэвлэх, бэлтгэх</t>
  </si>
  <si>
    <t xml:space="preserve">                            Бараа їйлчилгээний бусад зардал</t>
  </si>
  <si>
    <t xml:space="preserve">                   Татаас ба уpсгал шилжїїлэг</t>
  </si>
  <si>
    <t xml:space="preserve">                      Єрх гэрт олгох шилжїїлэг</t>
  </si>
  <si>
    <t xml:space="preserve">                         Ажил олгогчоос олгох тэтгэмж, нэг удаагийн урамшуулал, дэмжлэг</t>
  </si>
  <si>
    <t xml:space="preserve">                            Тэтгэвэрт гарахад олгох нэг удаагийн мєнгєн тэтгэмж</t>
  </si>
  <si>
    <t xml:space="preserve">                            Нэг удаагийн тэтгэмж, шагнал, урамшуулал</t>
  </si>
  <si>
    <t xml:space="preserve">                            Бїтцийн єєрчлєлтєєр чєлєєлєгдсєн албан хаагчид олгох тэтгэмж</t>
  </si>
  <si>
    <t xml:space="preserve">                            Хєдєє орон нутагт тогтвор суурьшилтай ажилласан албан хаагчдад тєрєєс їзїїлэх дэмжлэг</t>
  </si>
  <si>
    <t xml:space="preserve">                            Ажил олгогчоос олгох тэтгэмж, урамшуулал</t>
  </si>
  <si>
    <t xml:space="preserve">                      Хїн амын тодорхой бїлэгт їзїїлэх дэмжлэг</t>
  </si>
  <si>
    <t xml:space="preserve">                         Тєрєєс иргэдэд олгох тэтгэмж, урамшуулал</t>
  </si>
  <si>
    <t xml:space="preserve">                      Тєлбєр, хураамж</t>
  </si>
  <si>
    <t xml:space="preserve">                         Газрын тєлбєр</t>
  </si>
  <si>
    <t xml:space="preserve">                         Тээврийн хэрэгслийн татвар</t>
  </si>
  <si>
    <t xml:space="preserve">                      Гадаад шилжїїлэг</t>
  </si>
  <si>
    <t xml:space="preserve">                         Засгийн газрын гадаад шилжїїлэг</t>
  </si>
  <si>
    <t xml:space="preserve">                ХЄРЄНГИЙН ЗАРДАЛ</t>
  </si>
  <si>
    <t xml:space="preserve">                   1. Дотоод хєрєнгє оруулалт</t>
  </si>
  <si>
    <t xml:space="preserve">                         Барилга байгууламж : ХО</t>
  </si>
  <si>
    <t xml:space="preserve">                         Тоног тєхєєрємж : ТТ</t>
  </si>
  <si>
    <t xml:space="preserve">                ЗАPДЛЫГ САНХЇЇЖЇЇЛЭХ ЭХ ЇЇСВЭР :</t>
  </si>
  <si>
    <t xml:space="preserve">                   Эpїїл мэндийн даатгалаас санхїїжих</t>
  </si>
  <si>
    <t xml:space="preserve">                   Їндсэн їйл ажиллагааны орлогоос санхїїжих</t>
  </si>
  <si>
    <t xml:space="preserve">                   Туслах їйл ажиллагааны орлогоос санхїїжих</t>
  </si>
  <si>
    <t xml:space="preserve">                   Тєсвєєс санхїїжих</t>
  </si>
  <si>
    <t xml:space="preserve">                БАЙГУУЛЛАГЫН ТОО</t>
  </si>
  <si>
    <t xml:space="preserve">                   Тєсвийн байгууллага</t>
  </si>
  <si>
    <t>Төлөвлөгөө /өссөн дүнгээр/</t>
  </si>
  <si>
    <t>Үзүүлэлт</t>
  </si>
  <si>
    <t>Гүйцэтгэл /өссөн дүнгээр/</t>
  </si>
  <si>
    <t>БЗД-1</t>
  </si>
  <si>
    <t>БЗД-2</t>
  </si>
  <si>
    <t>БЗД-3</t>
  </si>
  <si>
    <t>СБД-1</t>
  </si>
  <si>
    <t>СБД-2</t>
  </si>
  <si>
    <t>СХД-1</t>
  </si>
  <si>
    <t>СХД-2</t>
  </si>
  <si>
    <t>СХД-3</t>
  </si>
  <si>
    <t>БГД-1</t>
  </si>
  <si>
    <t>БГД-2</t>
  </si>
  <si>
    <t>ХУД-1</t>
  </si>
  <si>
    <t>ХУД-2</t>
  </si>
  <si>
    <t>ЧД-1</t>
  </si>
  <si>
    <t>ЧД-2</t>
  </si>
  <si>
    <t>ЗЦГ</t>
  </si>
  <si>
    <t>БХД</t>
  </si>
  <si>
    <t>БНД</t>
  </si>
  <si>
    <t>НД</t>
  </si>
  <si>
    <t>Нийт Улаанбаатар</t>
  </si>
  <si>
    <t>УБХЦГ</t>
  </si>
  <si>
    <t>Нийт ЦЕГ</t>
  </si>
  <si>
    <t>Гэрээт</t>
  </si>
  <si>
    <t>Техник ЗТөв</t>
  </si>
  <si>
    <t>Автобааз</t>
  </si>
  <si>
    <t>ОНАБХА-05</t>
  </si>
  <si>
    <t>ОНАБХА-805</t>
  </si>
  <si>
    <t>Холбоо</t>
  </si>
  <si>
    <t>ТЗЦХ</t>
  </si>
  <si>
    <t>ДҮГ</t>
  </si>
  <si>
    <t>Хамгаалалтын газар</t>
  </si>
  <si>
    <t>СХГ</t>
  </si>
  <si>
    <t>Сүүж-Уул</t>
  </si>
  <si>
    <t>ЦОНССТөв</t>
  </si>
  <si>
    <t>Дадлага сургалт төв</t>
  </si>
  <si>
    <t>Нийт аймаг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</si>
  <si>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</si>
  <si>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</si>
  <si>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</si>
  <si>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</si>
  <si>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</si>
  <si>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</si>
  <si>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</si>
  <si>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</si>
  <si>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</si>
  <si>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</si>
  <si>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</si>
  <si>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</si>
  <si>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</si>
  <si>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</si>
  <si>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</si>
  <si>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</si>
  <si>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</si>
  <si>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</si>
  <si>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</si>
  <si>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</si>
  <si>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</si>
  <si>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</si>
  <si>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</si>
  <si>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</si>
  <si>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</si>
  <si>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</si>
  <si>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</si>
  <si>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</si>
  <si>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</si>
  <si>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</si>
  <si>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</si>
  <si>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</si>
  <si>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</si>
  <si>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Шуудан холбоо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</si>
  <si>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</si>
  <si>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</si>
  <si>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</si>
  <si>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</si>
  <si>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</si>
  <si>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</si>
  <si>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</si>
  <si>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>   Тухайн сарын эхний їлдэгдэл</t>
  </si>
  <si>
    <t>      Хасах: Тухайн сард тєлєгдсєн єглєгїїд</t>
  </si>
  <si>
    <t>      Нэмэх: Тухайн сард шинээр їїссэн єглєгїїд</t>
  </si>
  <si>
    <t>   Нийт дїн   /а+б+в=д+е+ё/</t>
  </si>
  <si>
    <t>      Їїнээс: 31-60 єдєр</t>
  </si>
  <si>
    <t>                  61-120 єдєр</t>
  </si>
  <si>
    <t>                  121 хоногоос дээш</t>
  </si>
  <si>
    <t>   НИЙТ ДЇН</t>
  </si>
  <si>
    <t>Мөнгөн хөрөнгийн 2014 оны 01-р сарын 01-ний үлдэгдэл</t>
  </si>
  <si>
    <t>Бусад байгууллага иргэдээс авах авлагын эхний үлдэгдэл</t>
  </si>
  <si>
    <t>Бусад байгууллага иргэдээс авах өглөгийн эхний үлдэгдэл</t>
  </si>
  <si>
    <t>I. ОРЛОГЫН ДҮН</t>
  </si>
  <si>
    <t>Тєрийн болон орон нутгийн ємчит бус этгээдээс авсан хандив тусламж</t>
  </si>
  <si>
    <t>Тєсвийн жилийн явцад УИХаас соёрхон баталсан ЗГ хоорондын гэрээ болон ОУбайгууллага</t>
  </si>
  <si>
    <t>ЗГНХ, Засаг даргын нєєц хєрєнгє тїїнтэй адилтгах ангилагдаагїй нєєц хєрєнгєнєєс</t>
  </si>
  <si>
    <t>Дээд шатны тєсвийн захирагчаас тєсєвт тусгагдсан тєсвєєс доод шатны тєсвийн захирагчид</t>
  </si>
  <si>
    <t>Тєсвийн байгууллагын їндсэн їйл ажиллагааны хїрээнд бий болсон нэмэлт орлого</t>
  </si>
  <si>
    <t>Тєсвийн урамшуулал</t>
  </si>
  <si>
    <t>Андуурсан орлого</t>
  </si>
  <si>
    <t>Ахмадын сангийн орлого</t>
  </si>
  <si>
    <t>Бусад байгууллага иргэдээс авах авлагын эцсийн үлдэгдэл</t>
  </si>
  <si>
    <t>Бусад байгууллага иргэдээс авах өглөгийн эцсийн үлдэгдэл</t>
  </si>
  <si>
    <t>Мөнгөн хөрөнгийн 2015 оны  01-р сарын 31-ний үлдэгдэл</t>
  </si>
  <si>
    <t>Мөнгөн хөрөнгийн 2015 оны 01 -р сарын 31-ний үлдэгдэл</t>
  </si>
  <si>
    <t>Байгууллагаас авах авлагын эцсийн үлдэгдэл</t>
  </si>
  <si>
    <t>Байгууллагад төлөх өглөгийн эцсийн үлдэгдэл</t>
  </si>
  <si>
    <t>Хамгаалалт газар</t>
  </si>
  <si>
    <t>ЦЕГ-ЫН НЭМЭЛТ ТӨСВИЙН ГҮЙЦЭТГЭЛИЙН 2015 ОНЫ ЭХНИЙ 01 САРЫН НЭГТГЭСЭН МЭДЭЭ</t>
  </si>
  <si>
    <t>Төмөр зам дахь цагдаагийн хэлтэс</t>
  </si>
  <si>
    <t>Сүүж-Уул сэргээн засах сувилал</t>
  </si>
  <si>
    <t>Дадлага сургалтын төв</t>
  </si>
  <si>
    <t>Нэр данс зөрүүтэй бусад орлого</t>
  </si>
  <si>
    <t>ЖМС /касс/ үлдэгдэл</t>
  </si>
  <si>
    <t>ЦАГДААГИЙН ЕРӨНХИЙ ГАЗРЫН 2015 ОНЫ 02 САРЫН ТӨСВИЙН ГҮЙЦЭТГЭЛИЙН ӨР, АВЛАГЫН НЭГТГЭСЭН МЭДЭЭ</t>
  </si>
  <si>
    <t>Бичиг хэрэг</t>
  </si>
  <si>
    <t>Цэвэр бохир ус</t>
  </si>
  <si>
    <t>тээвэр шатахуун</t>
  </si>
  <si>
    <t>Ном, хэвлэл</t>
  </si>
  <si>
    <t>БҮТЭЗ</t>
  </si>
  <si>
    <t>БГБНАҮТХ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</si>
  <si>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</si>
  <si>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</si>
  <si>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</si>
  <si>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</si>
  <si>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</si>
  <si>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</si>
  <si>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</si>
  <si>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Тээврийн хэрэгсэлийн оношлогоо</t>
  </si>
  <si>
    <t>ЦЕГ-ЫН ТӨВЛӨРСӨН ТӨСВИЙН ГҮЙЦЭТГЭЛИЙН 2015 ОНЫ ЭХНИЙ 02 САРЫН НЭГТГЭСЭН МЭДЭЭ</t>
  </si>
  <si>
    <t>Нэр данс зөрүүтэй бусад орлого /нэр данс/</t>
  </si>
  <si>
    <t>Харилцах дансны үлдэгдэл</t>
  </si>
  <si>
    <t>Баянзүрх дүүргийн цагдаагийн нэгдүгээр хэлтэс</t>
  </si>
  <si>
    <t>Баянзүрх дүүргийн цагдаагийн хоёрдугаар хэлтэс</t>
  </si>
  <si>
    <t>Баянзүрх дүүргийн цагдаагийн гуравдугаар хэлтэс</t>
  </si>
  <si>
    <t>Сүхбаатар дүүргийн цагдаагийн нэгдүгээр хэлтэс</t>
  </si>
  <si>
    <t>Сүхбаатар дүүргийн цагдаагийн хоёрдугаар хэлтэс</t>
  </si>
  <si>
    <t>Сонгинохайрхан дүүргийн цагдаагийн нэгдүгээр хэлтэс</t>
  </si>
  <si>
    <t>Сонгинохайрхан дүүргийн цагдаагийн хоёрдугаар хэлтэс</t>
  </si>
  <si>
    <t>Сонгинохайрхан дүүргийн цагдаагийн гуравдугаар хэлтэс</t>
  </si>
  <si>
    <t>Баянгол дүүргийн цагдаагийн нэгдүгээр хэлтэс</t>
  </si>
  <si>
    <t>Баянгол дүүргийн цагдаагийн хоёрдугаар хэлтэс</t>
  </si>
  <si>
    <t>Хан-уул дүүргийн цагдаагийн нэгдүгээр хэлтэс</t>
  </si>
  <si>
    <t>Хан-уул дүүргийн цагдаагийн хоёрдугаар хэлтэс</t>
  </si>
  <si>
    <t>Чингэлтэй дүүргийн цагдаагийн нэгдүгээр хэлтэс</t>
  </si>
  <si>
    <t>Чингэлтэй дүүргийн цагдаагийн хоёрдугаар хэлтэс</t>
  </si>
  <si>
    <t>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</si>
  <si>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</si>
  <si>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</si>
  <si>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</si>
  <si>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</si>
  <si>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</si>
  <si>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Олон нийтийн аюулгүй байдлыг хангах хамгаалалтын 2 дугаар газар</t>
  </si>
  <si>
    <t>Олон нийтийн аюулгүй байдлыг хангах хамгаалалтын 3 дугаар газар</t>
  </si>
  <si>
    <t>Холбооны хэлтэс</t>
  </si>
  <si>
    <t>Дэмжлэг үзүүлэх газар</t>
  </si>
  <si>
    <t>Санхүү хангамжийн газар</t>
  </si>
  <si>
    <t>Цагдаа хамтын ажиллагааны газар</t>
  </si>
  <si>
    <t>САНХҮҮ, ХАНГАМЖИЙН ГАЗАР.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</si>
</sst>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b/>
      <sz val="11"/>
      <name val="Arial Mon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2" fillId="2" borderId="1" xfId="1" quotePrefix="1" applyFont="1" applyFill="1" applyBorder="1" applyAlignment="1">
      <alignment horizontal="center" vertical="center" wrapText="1"/>
    </xf>
    <xf numFmtId="0" fontId="3" fillId="0" borderId="0" xfId="0" applyFont="1"/>
    <xf numFmtId="164" fontId="4" fillId="3" borderId="1" xfId="1" applyFont="1" applyFill="1" applyBorder="1" applyAlignment="1"/>
    <xf numFmtId="164" fontId="4" fillId="3" borderId="1" xfId="1" applyFont="1" applyFill="1" applyBorder="1" applyAlignment="1">
      <alignment horizontal="right"/>
    </xf>
    <xf numFmtId="0" fontId="2" fillId="0" borderId="1" xfId="0" applyFont="1" applyBorder="1"/>
    <xf numFmtId="164" fontId="2" fillId="3" borderId="1" xfId="1" applyFont="1" applyFill="1" applyBorder="1" applyAlignment="1">
      <alignment horizontal="right"/>
    </xf>
    <xf numFmtId="164" fontId="3" fillId="0" borderId="0" xfId="1" applyFont="1"/>
    <xf numFmtId="164" fontId="5" fillId="0" borderId="1" xfId="1" applyFont="1" applyBorder="1"/>
    <xf numFmtId="164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0" borderId="0" xfId="0" applyFont="1"/>
    <xf numFmtId="0" fontId="2" fillId="0" borderId="0" xfId="0" applyFont="1" applyFill="1"/>
    <xf numFmtId="0" fontId="8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164" fontId="4" fillId="0" borderId="1" xfId="1" applyFont="1" applyFill="1" applyBorder="1" applyAlignment="1" applyProtection="1">
      <alignment horizontal="center" vertical="center" wrapText="1"/>
    </xf>
    <xf numFmtId="164" fontId="2" fillId="0" borderId="1" xfId="1" applyFont="1" applyBorder="1"/>
    <xf numFmtId="164" fontId="2" fillId="0" borderId="1" xfId="1" applyFont="1" applyBorder="1" applyAlignment="1"/>
    <xf numFmtId="164" fontId="4" fillId="2" borderId="1" xfId="1" quotePrefix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0" borderId="0" xfId="1" applyFont="1" applyAlignment="1">
      <alignment horizontal="center" vertical="center" wrapText="1"/>
    </xf>
    <xf numFmtId="164" fontId="2" fillId="3" borderId="1" xfId="1" applyFont="1" applyFill="1" applyBorder="1" applyAlignment="1" applyProtection="1">
      <alignment horizontal="left" vertical="center" wrapText="1"/>
    </xf>
    <xf numFmtId="164" fontId="5" fillId="0" borderId="0" xfId="1" applyFont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wrapText="1"/>
    </xf>
    <xf numFmtId="164" fontId="7" fillId="0" borderId="0" xfId="1" applyFont="1"/>
    <xf numFmtId="164" fontId="4" fillId="0" borderId="1" xfId="1" applyFont="1" applyBorder="1" applyAlignment="1"/>
    <xf numFmtId="164" fontId="4" fillId="0" borderId="1" xfId="1" applyFont="1" applyBorder="1"/>
    <xf numFmtId="164" fontId="2" fillId="0" borderId="1" xfId="1" applyFont="1" applyBorder="1" applyAlignment="1">
      <alignment wrapText="1"/>
    </xf>
    <xf numFmtId="164" fontId="9" fillId="0" borderId="2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64" fontId="2" fillId="3" borderId="1" xfId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4" fontId="2" fillId="0" borderId="0" xfId="1" applyFont="1"/>
    <xf numFmtId="0" fontId="5" fillId="0" borderId="1" xfId="0" applyFont="1" applyBorder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58" workbookViewId="0">
      <selection activeCell="A87" sqref="A87:C87"/>
    </sheetView>
  </sheetViews>
  <sheetFormatPr defaultRowHeight="11.25"/>
  <cols>
    <col min="1" max="1" width="43.7109375" style="52" customWidth="1"/>
    <col min="2" max="3" width="19.85546875" style="52" bestFit="1" customWidth="1"/>
    <col min="4" max="16384" width="9.140625" style="52"/>
  </cols>
  <sheetData>
    <row r="1" spans="1:3">
      <c r="A1" s="52" t="s">
        <v>199</v>
      </c>
    </row>
    <row r="4" spans="1:3">
      <c r="A4" s="51" t="s">
        <v>73</v>
      </c>
      <c r="B4" s="51" t="s">
        <v>72</v>
      </c>
      <c r="C4" s="51" t="s">
        <v>74</v>
      </c>
    </row>
    <row r="5" spans="1:3">
      <c r="A5" s="51" t="s">
        <v>135</v>
      </c>
      <c r="B5" s="51"/>
      <c r="C5" s="51"/>
    </row>
    <row r="6" spans="1:3">
      <c r="A6" s="51" t="s">
        <v>0</v>
      </c>
      <c r="B6" s="8">
        <v>24640488800</v>
      </c>
      <c r="C6" s="8">
        <v>19333809871.439999</v>
      </c>
    </row>
    <row r="7" spans="1:3">
      <c r="A7" s="51" t="s">
        <v>1</v>
      </c>
      <c r="B7" s="8">
        <v>24640488800</v>
      </c>
      <c r="C7" s="8">
        <v>19333809871.439999</v>
      </c>
    </row>
    <row r="8" spans="1:3">
      <c r="A8" s="51" t="s">
        <v>2</v>
      </c>
      <c r="B8" s="8">
        <v>23143488800</v>
      </c>
      <c r="C8" s="8">
        <v>19333809871.439999</v>
      </c>
    </row>
    <row r="9" spans="1:3">
      <c r="A9" s="51" t="s">
        <v>3</v>
      </c>
      <c r="B9" s="8">
        <v>22109509700.000004</v>
      </c>
      <c r="C9" s="8">
        <v>18557965321.439999</v>
      </c>
    </row>
    <row r="10" spans="1:3">
      <c r="A10" s="51" t="s">
        <v>4</v>
      </c>
      <c r="B10" s="8">
        <v>16808402899.999998</v>
      </c>
      <c r="C10" s="8">
        <v>15897133966.43</v>
      </c>
    </row>
    <row r="11" spans="1:3">
      <c r="A11" s="51" t="s">
        <v>5</v>
      </c>
      <c r="B11" s="8">
        <v>12881400700</v>
      </c>
      <c r="C11" s="8">
        <v>14278760308.43</v>
      </c>
    </row>
    <row r="12" spans="1:3">
      <c r="A12" s="51" t="s">
        <v>6</v>
      </c>
      <c r="B12" s="8">
        <v>2877513800</v>
      </c>
      <c r="C12" s="8">
        <v>1185030835</v>
      </c>
    </row>
    <row r="13" spans="1:3">
      <c r="A13" s="51" t="s">
        <v>7</v>
      </c>
      <c r="B13" s="8">
        <v>1029564600</v>
      </c>
      <c r="C13" s="8">
        <v>430306823</v>
      </c>
    </row>
    <row r="14" spans="1:3">
      <c r="A14" s="51" t="s">
        <v>8</v>
      </c>
      <c r="B14" s="8">
        <v>19923800</v>
      </c>
      <c r="C14" s="8">
        <v>3036000</v>
      </c>
    </row>
    <row r="15" spans="1:3">
      <c r="A15" s="51" t="s">
        <v>9</v>
      </c>
      <c r="B15" s="8">
        <v>477308800.00000006</v>
      </c>
      <c r="C15" s="8">
        <v>395853638.90999997</v>
      </c>
    </row>
    <row r="16" spans="1:3">
      <c r="A16" s="51" t="s">
        <v>10</v>
      </c>
      <c r="B16" s="8">
        <v>40810800</v>
      </c>
      <c r="C16" s="8">
        <v>0</v>
      </c>
    </row>
    <row r="17" spans="1:3">
      <c r="A17" s="51" t="s">
        <v>11</v>
      </c>
      <c r="B17" s="8">
        <v>31745800.000000004</v>
      </c>
      <c r="C17" s="8">
        <v>0</v>
      </c>
    </row>
    <row r="18" spans="1:3">
      <c r="A18" s="51" t="s">
        <v>12</v>
      </c>
      <c r="B18" s="8">
        <v>3624800</v>
      </c>
      <c r="C18" s="8">
        <v>0</v>
      </c>
    </row>
    <row r="19" spans="1:3">
      <c r="A19" s="51" t="s">
        <v>13</v>
      </c>
      <c r="B19" s="8">
        <v>4534000</v>
      </c>
      <c r="C19" s="8">
        <v>0</v>
      </c>
    </row>
    <row r="20" spans="1:3">
      <c r="A20" s="51" t="s">
        <v>14</v>
      </c>
      <c r="B20" s="8">
        <v>906200</v>
      </c>
      <c r="C20" s="8">
        <v>0</v>
      </c>
    </row>
    <row r="21" spans="1:3">
      <c r="A21" s="51" t="s">
        <v>15</v>
      </c>
      <c r="B21" s="8">
        <v>436498000</v>
      </c>
      <c r="C21" s="8">
        <v>395853638.90999997</v>
      </c>
    </row>
    <row r="22" spans="1:3">
      <c r="A22" s="51" t="s">
        <v>16</v>
      </c>
      <c r="B22" s="8">
        <v>4823798000</v>
      </c>
      <c r="C22" s="8">
        <v>2264977716.0999999</v>
      </c>
    </row>
    <row r="23" spans="1:3">
      <c r="A23" s="51" t="s">
        <v>17</v>
      </c>
      <c r="B23" s="8">
        <v>127886599.99999999</v>
      </c>
      <c r="C23" s="8">
        <v>84379504.700000003</v>
      </c>
    </row>
    <row r="24" spans="1:3">
      <c r="A24" s="51" t="s">
        <v>18</v>
      </c>
      <c r="B24" s="8">
        <v>229730900</v>
      </c>
      <c r="C24" s="8">
        <v>165806001.51999998</v>
      </c>
    </row>
    <row r="25" spans="1:3">
      <c r="A25" s="51" t="s">
        <v>19</v>
      </c>
      <c r="B25" s="8">
        <v>659290300</v>
      </c>
      <c r="C25" s="8">
        <v>428124058.35000002</v>
      </c>
    </row>
    <row r="26" spans="1:3">
      <c r="A26" s="51" t="s">
        <v>20</v>
      </c>
      <c r="B26" s="8">
        <v>779483200</v>
      </c>
      <c r="C26" s="8">
        <v>639117957</v>
      </c>
    </row>
    <row r="27" spans="1:3">
      <c r="A27" s="51" t="s">
        <v>21</v>
      </c>
      <c r="B27" s="8">
        <v>71770900</v>
      </c>
      <c r="C27" s="8">
        <v>47562249.299999997</v>
      </c>
    </row>
    <row r="28" spans="1:3">
      <c r="A28" s="51" t="s">
        <v>22</v>
      </c>
      <c r="B28" s="8">
        <v>65292000</v>
      </c>
      <c r="C28" s="8">
        <v>48741818.140000001</v>
      </c>
    </row>
    <row r="29" spans="1:3">
      <c r="A29" s="51" t="s">
        <v>23</v>
      </c>
      <c r="B29" s="8">
        <v>103785900</v>
      </c>
      <c r="C29" s="8">
        <v>48451200</v>
      </c>
    </row>
    <row r="30" spans="1:3">
      <c r="A30" s="51" t="s">
        <v>24</v>
      </c>
      <c r="B30" s="8">
        <v>1809400</v>
      </c>
      <c r="C30" s="8">
        <v>6149600</v>
      </c>
    </row>
    <row r="31" spans="1:3">
      <c r="A31" s="51" t="s">
        <v>25</v>
      </c>
      <c r="B31" s="8">
        <v>13771400</v>
      </c>
      <c r="C31" s="8">
        <v>5196748</v>
      </c>
    </row>
    <row r="32" spans="1:3">
      <c r="A32" s="51" t="s">
        <v>26</v>
      </c>
      <c r="B32" s="8">
        <v>49012100</v>
      </c>
      <c r="C32" s="8">
        <v>4932450</v>
      </c>
    </row>
    <row r="33" spans="1:3">
      <c r="A33" s="51" t="s">
        <v>27</v>
      </c>
      <c r="B33" s="8">
        <v>223323800</v>
      </c>
      <c r="C33" s="8">
        <v>41545614</v>
      </c>
    </row>
    <row r="34" spans="1:3">
      <c r="A34" s="51" t="s">
        <v>28</v>
      </c>
      <c r="B34" s="8">
        <v>149408800</v>
      </c>
      <c r="C34" s="8">
        <v>18980390</v>
      </c>
    </row>
    <row r="35" spans="1:3">
      <c r="A35" s="51" t="s">
        <v>29</v>
      </c>
      <c r="B35" s="8">
        <v>725800</v>
      </c>
      <c r="C35" s="8">
        <v>0</v>
      </c>
    </row>
    <row r="36" spans="1:3">
      <c r="A36" s="51" t="s">
        <v>30</v>
      </c>
      <c r="B36" s="8">
        <v>32873200.000000004</v>
      </c>
      <c r="C36" s="8">
        <v>579400</v>
      </c>
    </row>
    <row r="37" spans="1:3">
      <c r="A37" s="51" t="s">
        <v>31</v>
      </c>
      <c r="B37" s="8">
        <v>40316000</v>
      </c>
      <c r="C37" s="8">
        <v>21985824</v>
      </c>
    </row>
    <row r="38" spans="1:3">
      <c r="A38" s="51" t="s">
        <v>32</v>
      </c>
      <c r="B38" s="8">
        <v>783208100</v>
      </c>
      <c r="C38" s="8">
        <v>26393337.289999999</v>
      </c>
    </row>
    <row r="39" spans="1:3">
      <c r="A39" s="51" t="s">
        <v>33</v>
      </c>
      <c r="B39" s="8">
        <v>317477000</v>
      </c>
      <c r="C39" s="8">
        <v>132533262</v>
      </c>
    </row>
    <row r="40" spans="1:3">
      <c r="A40" s="51" t="s">
        <v>34</v>
      </c>
      <c r="B40" s="8">
        <v>3597400</v>
      </c>
      <c r="C40" s="8">
        <v>891920</v>
      </c>
    </row>
    <row r="41" spans="1:3">
      <c r="A41" s="51" t="s">
        <v>35</v>
      </c>
      <c r="B41" s="8">
        <v>142407400</v>
      </c>
      <c r="C41" s="8">
        <v>81833354</v>
      </c>
    </row>
    <row r="42" spans="1:3">
      <c r="A42" s="51" t="s">
        <v>36</v>
      </c>
      <c r="B42" s="8">
        <v>4907000</v>
      </c>
      <c r="C42" s="8">
        <v>756760</v>
      </c>
    </row>
    <row r="43" spans="1:3">
      <c r="A43" s="51" t="s">
        <v>37</v>
      </c>
      <c r="B43" s="8">
        <v>12341000</v>
      </c>
      <c r="C43" s="8">
        <v>13055100</v>
      </c>
    </row>
    <row r="44" spans="1:3">
      <c r="A44" s="51" t="s">
        <v>38</v>
      </c>
      <c r="B44" s="8">
        <v>1011169800</v>
      </c>
      <c r="C44" s="8">
        <v>489481781.80000001</v>
      </c>
    </row>
    <row r="45" spans="1:3">
      <c r="A45" s="51" t="s">
        <v>39</v>
      </c>
      <c r="B45" s="8">
        <v>11740000</v>
      </c>
      <c r="C45" s="8">
        <v>8977800</v>
      </c>
    </row>
    <row r="46" spans="1:3">
      <c r="A46" s="51" t="s">
        <v>40</v>
      </c>
      <c r="B46" s="8">
        <v>981635400</v>
      </c>
      <c r="C46" s="8">
        <v>477853581.80000001</v>
      </c>
    </row>
    <row r="47" spans="1:3">
      <c r="A47" s="51" t="s">
        <v>41</v>
      </c>
      <c r="B47" s="8">
        <v>13293400.000000002</v>
      </c>
      <c r="C47" s="8">
        <v>2650400</v>
      </c>
    </row>
    <row r="48" spans="1:3">
      <c r="A48" s="51" t="s">
        <v>42</v>
      </c>
      <c r="B48" s="8">
        <v>0</v>
      </c>
      <c r="C48" s="8">
        <v>0</v>
      </c>
    </row>
    <row r="49" spans="1:3">
      <c r="A49" s="51" t="s">
        <v>43</v>
      </c>
      <c r="B49" s="8">
        <v>4501000</v>
      </c>
      <c r="C49" s="8">
        <v>0</v>
      </c>
    </row>
    <row r="50" spans="1:3">
      <c r="A50" s="51" t="s">
        <v>44</v>
      </c>
      <c r="B50" s="8">
        <v>216666600</v>
      </c>
      <c r="C50" s="8">
        <v>0</v>
      </c>
    </row>
    <row r="51" spans="1:3">
      <c r="A51" s="51" t="s">
        <v>45</v>
      </c>
      <c r="B51" s="8">
        <v>6867200</v>
      </c>
      <c r="C51" s="8">
        <v>25000</v>
      </c>
    </row>
    <row r="52" spans="1:3">
      <c r="A52" s="51" t="s">
        <v>46</v>
      </c>
      <c r="B52" s="8">
        <v>1033979100.0000001</v>
      </c>
      <c r="C52" s="8">
        <v>775844550</v>
      </c>
    </row>
    <row r="53" spans="1:3">
      <c r="A53" s="51" t="s">
        <v>47</v>
      </c>
      <c r="B53" s="8">
        <v>953639400</v>
      </c>
      <c r="C53" s="8">
        <v>767092998</v>
      </c>
    </row>
    <row r="54" spans="1:3">
      <c r="A54" s="51" t="s">
        <v>48</v>
      </c>
      <c r="B54" s="8">
        <v>953639400</v>
      </c>
      <c r="C54" s="8">
        <v>767092998</v>
      </c>
    </row>
    <row r="55" spans="1:3">
      <c r="A55" s="51" t="s">
        <v>49</v>
      </c>
      <c r="B55" s="8">
        <v>635739000</v>
      </c>
      <c r="C55" s="8">
        <v>633965783</v>
      </c>
    </row>
    <row r="56" spans="1:3">
      <c r="A56" s="51" t="s">
        <v>50</v>
      </c>
      <c r="B56" s="8">
        <v>66457399.999999993</v>
      </c>
      <c r="C56" s="8">
        <v>49216205</v>
      </c>
    </row>
    <row r="57" spans="1:3">
      <c r="A57" s="51" t="s">
        <v>51</v>
      </c>
      <c r="B57" s="8">
        <v>3053200</v>
      </c>
      <c r="C57" s="8">
        <v>0</v>
      </c>
    </row>
    <row r="58" spans="1:3">
      <c r="A58" s="51" t="s">
        <v>52</v>
      </c>
      <c r="B58" s="8">
        <v>199515200</v>
      </c>
      <c r="C58" s="8">
        <v>64826810</v>
      </c>
    </row>
    <row r="59" spans="1:3">
      <c r="A59" s="51" t="s">
        <v>53</v>
      </c>
      <c r="B59" s="8">
        <v>48874600</v>
      </c>
      <c r="C59" s="8">
        <v>19084200</v>
      </c>
    </row>
    <row r="60" spans="1:3">
      <c r="A60" s="51" t="s">
        <v>54</v>
      </c>
      <c r="B60" s="8">
        <v>16376600</v>
      </c>
      <c r="C60" s="8">
        <v>8751552</v>
      </c>
    </row>
    <row r="61" spans="1:3">
      <c r="A61" s="51" t="s">
        <v>55</v>
      </c>
      <c r="B61" s="8">
        <v>16376600</v>
      </c>
      <c r="C61" s="8">
        <v>8751552</v>
      </c>
    </row>
    <row r="62" spans="1:3">
      <c r="A62" s="51" t="s">
        <v>56</v>
      </c>
      <c r="B62" s="8">
        <v>24638100</v>
      </c>
      <c r="C62" s="8">
        <v>0</v>
      </c>
    </row>
    <row r="63" spans="1:3">
      <c r="A63" s="51" t="s">
        <v>57</v>
      </c>
      <c r="B63" s="8">
        <v>4410900</v>
      </c>
      <c r="C63" s="8">
        <v>0</v>
      </c>
    </row>
    <row r="64" spans="1:3">
      <c r="A64" s="51" t="s">
        <v>58</v>
      </c>
      <c r="B64" s="8">
        <v>20227199.999999996</v>
      </c>
      <c r="C64" s="8">
        <v>0</v>
      </c>
    </row>
    <row r="65" spans="1:3">
      <c r="A65" s="51" t="s">
        <v>59</v>
      </c>
      <c r="B65" s="8">
        <v>39325000</v>
      </c>
      <c r="C65" s="8">
        <v>0</v>
      </c>
    </row>
    <row r="66" spans="1:3">
      <c r="A66" s="51" t="s">
        <v>60</v>
      </c>
      <c r="B66" s="8">
        <v>39325000</v>
      </c>
      <c r="C66" s="8">
        <v>0</v>
      </c>
    </row>
    <row r="67" spans="1:3">
      <c r="A67" s="51" t="s">
        <v>61</v>
      </c>
      <c r="B67" s="8">
        <v>1497000000</v>
      </c>
      <c r="C67" s="8">
        <v>0</v>
      </c>
    </row>
    <row r="68" spans="1:3">
      <c r="A68" s="51" t="s">
        <v>62</v>
      </c>
      <c r="B68" s="8">
        <v>1497000000</v>
      </c>
      <c r="C68" s="8">
        <v>0</v>
      </c>
    </row>
    <row r="69" spans="1:3">
      <c r="A69" s="51" t="s">
        <v>63</v>
      </c>
      <c r="B69" s="8">
        <v>100000000</v>
      </c>
      <c r="C69" s="8">
        <v>0</v>
      </c>
    </row>
    <row r="70" spans="1:3">
      <c r="A70" s="51" t="s">
        <v>64</v>
      </c>
      <c r="B70" s="8">
        <v>1397000000</v>
      </c>
      <c r="C70" s="8">
        <v>0</v>
      </c>
    </row>
    <row r="71" spans="1:3">
      <c r="A71" s="51" t="s">
        <v>65</v>
      </c>
      <c r="B71" s="8">
        <v>24640488800</v>
      </c>
      <c r="C71" s="8">
        <v>22193950590.290001</v>
      </c>
    </row>
    <row r="72" spans="1:3">
      <c r="A72" s="51" t="s">
        <v>66</v>
      </c>
      <c r="B72" s="8">
        <v>10068300</v>
      </c>
      <c r="C72" s="8">
        <v>10000000</v>
      </c>
    </row>
    <row r="73" spans="1:3">
      <c r="A73" s="51" t="s">
        <v>67</v>
      </c>
      <c r="B73" s="8">
        <v>1347502000</v>
      </c>
      <c r="C73" s="8">
        <v>852278060.28999996</v>
      </c>
    </row>
    <row r="74" spans="1:3">
      <c r="A74" s="51" t="s">
        <v>68</v>
      </c>
      <c r="B74" s="8">
        <v>137718400.00000003</v>
      </c>
      <c r="C74" s="8">
        <v>0</v>
      </c>
    </row>
    <row r="75" spans="1:3">
      <c r="A75" s="51" t="s">
        <v>200</v>
      </c>
      <c r="B75" s="8"/>
      <c r="C75" s="8">
        <v>-7162630</v>
      </c>
    </row>
    <row r="76" spans="1:3">
      <c r="A76" s="51" t="s">
        <v>182</v>
      </c>
      <c r="B76" s="8">
        <v>23145200100</v>
      </c>
      <c r="C76" s="8">
        <v>64427060</v>
      </c>
    </row>
    <row r="77" spans="1:3">
      <c r="A77" s="51" t="s">
        <v>69</v>
      </c>
      <c r="B77" s="8">
        <v>2314520010</v>
      </c>
      <c r="C77" s="8">
        <v>21274408100</v>
      </c>
    </row>
    <row r="78" spans="1:3">
      <c r="A78" s="51" t="s">
        <v>174</v>
      </c>
      <c r="B78" s="8"/>
      <c r="C78" s="8">
        <v>2860140718.8500023</v>
      </c>
    </row>
    <row r="79" spans="1:3">
      <c r="A79" s="51" t="s">
        <v>201</v>
      </c>
      <c r="B79" s="8"/>
      <c r="C79" s="8">
        <v>2850336391.8499999</v>
      </c>
    </row>
    <row r="80" spans="1:3">
      <c r="A80" s="51" t="s">
        <v>183</v>
      </c>
      <c r="B80" s="8"/>
      <c r="C80" s="8">
        <v>9804327</v>
      </c>
    </row>
    <row r="81" spans="1:3">
      <c r="A81" s="51" t="s">
        <v>175</v>
      </c>
      <c r="B81" s="8"/>
      <c r="C81" s="8">
        <v>109971513.86</v>
      </c>
    </row>
    <row r="82" spans="1:3">
      <c r="A82" s="51" t="s">
        <v>176</v>
      </c>
      <c r="B82" s="8"/>
      <c r="C82" s="8">
        <v>2884421145.4299998</v>
      </c>
    </row>
    <row r="83" spans="1:3">
      <c r="A83" s="51" t="s">
        <v>70</v>
      </c>
      <c r="B83" s="8">
        <v>57</v>
      </c>
      <c r="C83" s="8">
        <v>57</v>
      </c>
    </row>
    <row r="84" spans="1:3">
      <c r="A84" s="51" t="s">
        <v>71</v>
      </c>
      <c r="B84" s="8">
        <v>57</v>
      </c>
      <c r="C84" s="8">
        <v>57</v>
      </c>
    </row>
    <row r="87" spans="1:3" ht="12.75">
      <c r="A87" s="61" t="s">
        <v>228</v>
      </c>
      <c r="B87" s="61"/>
      <c r="C87" s="61"/>
    </row>
  </sheetData>
  <mergeCells count="1">
    <mergeCell ref="A87:C8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activeCell="D88" sqref="D88:I88"/>
    </sheetView>
  </sheetViews>
  <sheetFormatPr defaultRowHeight="15"/>
  <cols>
    <col min="1" max="1" width="66" style="2" customWidth="1"/>
    <col min="2" max="2" width="22.42578125" style="7" hidden="1" customWidth="1"/>
    <col min="3" max="3" width="9" style="7" customWidth="1"/>
    <col min="4" max="4" width="20.42578125" style="2" bestFit="1" customWidth="1"/>
    <col min="5" max="5" width="15.28515625" style="14" bestFit="1" customWidth="1"/>
    <col min="6" max="6" width="15.140625" style="2" customWidth="1"/>
    <col min="7" max="9" width="8.42578125" style="2" customWidth="1"/>
    <col min="10" max="10" width="15.140625" style="2" customWidth="1"/>
    <col min="11" max="21" width="7.85546875" style="2" customWidth="1"/>
    <col min="22" max="22" width="15.140625" style="2" customWidth="1"/>
    <col min="23" max="24" width="8.5703125" style="2" customWidth="1"/>
    <col min="25" max="25" width="15.140625" style="14" customWidth="1"/>
    <col min="26" max="37" width="8.140625" style="2" customWidth="1"/>
    <col min="38" max="38" width="15.140625" style="2" customWidth="1"/>
    <col min="39" max="39" width="15.140625" style="14" customWidth="1"/>
    <col min="40" max="40" width="15.140625" style="2" customWidth="1"/>
    <col min="41" max="44" width="10.28515625" style="2" customWidth="1"/>
    <col min="45" max="45" width="15.140625" style="2" customWidth="1"/>
    <col min="46" max="49" width="8.85546875" style="2" customWidth="1"/>
    <col min="50" max="50" width="15.140625" style="2" customWidth="1"/>
    <col min="51" max="51" width="9.5703125" style="2" customWidth="1"/>
    <col min="52" max="52" width="15.140625" style="2" customWidth="1"/>
    <col min="53" max="60" width="9.28515625" style="2" customWidth="1"/>
    <col min="61" max="61" width="15.140625" style="2" customWidth="1"/>
    <col min="62" max="62" width="10.42578125" style="2" customWidth="1"/>
    <col min="63" max="63" width="15.140625" style="2" customWidth="1"/>
    <col min="64" max="64" width="10.140625" style="2" customWidth="1"/>
    <col min="65" max="16384" width="9.140625" style="2"/>
  </cols>
  <sheetData>
    <row r="1" spans="1:64" ht="16.5">
      <c r="A1" s="53" t="s">
        <v>178</v>
      </c>
      <c r="B1" s="53"/>
      <c r="C1" s="53"/>
      <c r="D1" s="53"/>
      <c r="E1" s="53"/>
      <c r="F1" s="53"/>
    </row>
    <row r="4" spans="1:64" s="10" customFormat="1" ht="54" customHeight="1">
      <c r="A4" s="11" t="s">
        <v>73</v>
      </c>
      <c r="B4" s="1" t="s">
        <v>72</v>
      </c>
      <c r="C4" s="9" t="s">
        <v>72</v>
      </c>
      <c r="D4" s="12" t="s">
        <v>74</v>
      </c>
      <c r="E4" s="15" t="s">
        <v>93</v>
      </c>
      <c r="F4" s="12" t="s">
        <v>94</v>
      </c>
      <c r="G4" s="12" t="s">
        <v>89</v>
      </c>
      <c r="H4" s="12" t="s">
        <v>90</v>
      </c>
      <c r="I4" s="12" t="s">
        <v>91</v>
      </c>
      <c r="J4" s="12" t="s">
        <v>92</v>
      </c>
      <c r="K4" s="12" t="s">
        <v>75</v>
      </c>
      <c r="L4" s="12" t="s">
        <v>76</v>
      </c>
      <c r="M4" s="12" t="s">
        <v>77</v>
      </c>
      <c r="N4" s="12" t="s">
        <v>78</v>
      </c>
      <c r="O4" s="12" t="s">
        <v>79</v>
      </c>
      <c r="P4" s="12" t="s">
        <v>80</v>
      </c>
      <c r="Q4" s="12" t="s">
        <v>81</v>
      </c>
      <c r="R4" s="12" t="s">
        <v>82</v>
      </c>
      <c r="S4" s="12" t="s">
        <v>83</v>
      </c>
      <c r="T4" s="12" t="s">
        <v>84</v>
      </c>
      <c r="U4" s="12" t="s">
        <v>85</v>
      </c>
      <c r="V4" s="12" t="s">
        <v>86</v>
      </c>
      <c r="W4" s="12" t="s">
        <v>87</v>
      </c>
      <c r="X4" s="12" t="s">
        <v>88</v>
      </c>
      <c r="Y4" s="15" t="s">
        <v>95</v>
      </c>
      <c r="Z4" s="12" t="s">
        <v>96</v>
      </c>
      <c r="AA4" s="12" t="s">
        <v>97</v>
      </c>
      <c r="AB4" s="12" t="s">
        <v>98</v>
      </c>
      <c r="AC4" s="12" t="s">
        <v>99</v>
      </c>
      <c r="AD4" s="12" t="s">
        <v>100</v>
      </c>
      <c r="AE4" s="12" t="s">
        <v>101</v>
      </c>
      <c r="AF4" s="12" t="s">
        <v>102</v>
      </c>
      <c r="AG4" s="12" t="s">
        <v>103</v>
      </c>
      <c r="AH4" s="12" t="s">
        <v>104</v>
      </c>
      <c r="AI4" s="12" t="s">
        <v>105</v>
      </c>
      <c r="AJ4" s="12" t="s">
        <v>106</v>
      </c>
      <c r="AK4" s="12" t="s">
        <v>107</v>
      </c>
      <c r="AL4" s="12" t="s">
        <v>108</v>
      </c>
      <c r="AM4" s="15" t="s">
        <v>109</v>
      </c>
      <c r="AN4" s="46" t="s">
        <v>110</v>
      </c>
      <c r="AO4" s="12" t="s">
        <v>111</v>
      </c>
      <c r="AP4" s="46" t="s">
        <v>112</v>
      </c>
      <c r="AQ4" s="12" t="s">
        <v>113</v>
      </c>
      <c r="AR4" s="12" t="s">
        <v>114</v>
      </c>
      <c r="AS4" s="46" t="s">
        <v>115</v>
      </c>
      <c r="AT4" s="12" t="s">
        <v>116</v>
      </c>
      <c r="AU4" s="12" t="s">
        <v>117</v>
      </c>
      <c r="AV4" s="12" t="s">
        <v>118</v>
      </c>
      <c r="AW4" s="12" t="s">
        <v>119</v>
      </c>
      <c r="AX4" s="46" t="s">
        <v>120</v>
      </c>
      <c r="AY4" s="12" t="s">
        <v>121</v>
      </c>
      <c r="AZ4" s="46" t="s">
        <v>122</v>
      </c>
      <c r="BA4" s="12" t="s">
        <v>123</v>
      </c>
      <c r="BB4" s="12" t="s">
        <v>124</v>
      </c>
      <c r="BC4" s="12" t="s">
        <v>125</v>
      </c>
      <c r="BD4" s="12" t="s">
        <v>126</v>
      </c>
      <c r="BE4" s="12" t="s">
        <v>127</v>
      </c>
      <c r="BF4" s="12" t="s">
        <v>128</v>
      </c>
      <c r="BG4" s="12" t="s">
        <v>129</v>
      </c>
      <c r="BH4" s="12" t="s">
        <v>130</v>
      </c>
      <c r="BI4" s="46" t="s">
        <v>131</v>
      </c>
      <c r="BJ4" s="12" t="s">
        <v>132</v>
      </c>
      <c r="BK4" s="12" t="s">
        <v>133</v>
      </c>
      <c r="BL4" s="12" t="s">
        <v>134</v>
      </c>
    </row>
    <row r="5" spans="1:64" s="37" customFormat="1" ht="15" customHeight="1">
      <c r="A5" s="38" t="s">
        <v>159</v>
      </c>
      <c r="B5" s="1"/>
      <c r="C5" s="9"/>
      <c r="D5" s="8">
        <f t="shared" ref="D5:D16" si="0">+E5+Y5+AM5</f>
        <v>0</v>
      </c>
      <c r="E5" s="13">
        <f t="shared" ref="E5:E16" si="1">+F5+G5+H5+I5+J5+K5+L5+M5+N5+O5+P5+Q5+R5+S5+T5+U5+V5+W5+X5</f>
        <v>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3">
        <f t="shared" ref="Y5:Y16" si="2">+Z5+AA5+AB5+AC5+AD5+AE5+AF5+AG5+AH5+AI5+AJ5+AK5+AL5</f>
        <v>0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3">
        <f t="shared" ref="AM5:AM16" si="3">+AN5+AO5+AP5+AQ5+AR5+AS5+AT5+AU5+AV5+AW5+AX5+AY5+AZ5+BA5+BB5+BC5+BD5+BE5+BF5+BG5+BH5+BI5+BJ5+BK5+BL5</f>
        <v>0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s="37" customFormat="1" ht="15" customHeight="1">
      <c r="A6" s="39" t="s">
        <v>160</v>
      </c>
      <c r="B6" s="1"/>
      <c r="C6" s="9"/>
      <c r="D6" s="8">
        <f t="shared" si="0"/>
        <v>0</v>
      </c>
      <c r="E6" s="13">
        <f t="shared" si="1"/>
        <v>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3">
        <f t="shared" si="2"/>
        <v>0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3">
        <f t="shared" si="3"/>
        <v>0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37" customFormat="1" ht="15" customHeight="1">
      <c r="A7" s="39" t="s">
        <v>161</v>
      </c>
      <c r="B7" s="1"/>
      <c r="C7" s="9"/>
      <c r="D7" s="8">
        <f t="shared" si="0"/>
        <v>0</v>
      </c>
      <c r="E7" s="13">
        <f t="shared" si="1"/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3">
        <f t="shared" si="2"/>
        <v>0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3">
        <f t="shared" si="3"/>
        <v>0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35" customFormat="1" ht="15" customHeight="1">
      <c r="A8" s="34" t="s">
        <v>162</v>
      </c>
      <c r="B8" s="32"/>
      <c r="C8" s="33"/>
      <c r="D8" s="13">
        <f t="shared" si="0"/>
        <v>212333782.77000001</v>
      </c>
      <c r="E8" s="13">
        <f t="shared" si="1"/>
        <v>159579862.77000001</v>
      </c>
      <c r="F8" s="33">
        <f t="shared" ref="F8:AG8" si="4">+F9+F10+F11+F12+F13+F14+F15+F16</f>
        <v>158679862.77000001</v>
      </c>
      <c r="G8" s="33">
        <f t="shared" si="4"/>
        <v>0</v>
      </c>
      <c r="H8" s="33">
        <f t="shared" si="4"/>
        <v>0</v>
      </c>
      <c r="I8" s="33">
        <f t="shared" si="4"/>
        <v>0</v>
      </c>
      <c r="J8" s="33">
        <f t="shared" si="4"/>
        <v>450000</v>
      </c>
      <c r="K8" s="33">
        <f t="shared" si="4"/>
        <v>0</v>
      </c>
      <c r="L8" s="33">
        <f t="shared" si="4"/>
        <v>0</v>
      </c>
      <c r="M8" s="33">
        <f t="shared" si="4"/>
        <v>0</v>
      </c>
      <c r="N8" s="33">
        <f t="shared" si="4"/>
        <v>0</v>
      </c>
      <c r="O8" s="33">
        <f t="shared" si="4"/>
        <v>0</v>
      </c>
      <c r="P8" s="33">
        <f t="shared" si="4"/>
        <v>0</v>
      </c>
      <c r="Q8" s="33">
        <f t="shared" si="4"/>
        <v>0</v>
      </c>
      <c r="R8" s="33">
        <f t="shared" si="4"/>
        <v>0</v>
      </c>
      <c r="S8" s="33">
        <f t="shared" si="4"/>
        <v>0</v>
      </c>
      <c r="T8" s="33">
        <f t="shared" si="4"/>
        <v>0</v>
      </c>
      <c r="U8" s="33">
        <f t="shared" si="4"/>
        <v>0</v>
      </c>
      <c r="V8" s="33">
        <f t="shared" si="4"/>
        <v>450000</v>
      </c>
      <c r="W8" s="33">
        <f t="shared" si="4"/>
        <v>0</v>
      </c>
      <c r="X8" s="33">
        <f t="shared" si="4"/>
        <v>0</v>
      </c>
      <c r="Y8" s="13">
        <f t="shared" si="2"/>
        <v>2727000</v>
      </c>
      <c r="Z8" s="33">
        <f t="shared" si="4"/>
        <v>0</v>
      </c>
      <c r="AA8" s="33">
        <f t="shared" si="4"/>
        <v>0</v>
      </c>
      <c r="AB8" s="33">
        <f t="shared" si="4"/>
        <v>0</v>
      </c>
      <c r="AC8" s="33">
        <f t="shared" si="4"/>
        <v>0</v>
      </c>
      <c r="AD8" s="33">
        <f t="shared" si="4"/>
        <v>0</v>
      </c>
      <c r="AE8" s="33">
        <f t="shared" si="4"/>
        <v>0</v>
      </c>
      <c r="AF8" s="33">
        <f t="shared" si="4"/>
        <v>0</v>
      </c>
      <c r="AG8" s="33">
        <f t="shared" si="4"/>
        <v>0</v>
      </c>
      <c r="AH8" s="33">
        <f>+AH9+AH10+AH11+AH12+AH13+AH14+AH15+AH16</f>
        <v>0</v>
      </c>
      <c r="AI8" s="33">
        <f t="shared" ref="AI8:BL8" si="5">+AI9+AI10+AI11+AI12+AI13+AI14+AI15+AI16</f>
        <v>0</v>
      </c>
      <c r="AJ8" s="33">
        <f t="shared" si="5"/>
        <v>0</v>
      </c>
      <c r="AK8" s="33">
        <f t="shared" si="5"/>
        <v>0</v>
      </c>
      <c r="AL8" s="33">
        <f t="shared" si="5"/>
        <v>2727000</v>
      </c>
      <c r="AM8" s="13">
        <f t="shared" si="3"/>
        <v>50026920</v>
      </c>
      <c r="AN8" s="33">
        <f t="shared" si="5"/>
        <v>2200000</v>
      </c>
      <c r="AO8" s="33">
        <f t="shared" si="5"/>
        <v>0</v>
      </c>
      <c r="AP8" s="33">
        <f t="shared" si="5"/>
        <v>0</v>
      </c>
      <c r="AQ8" s="33">
        <f t="shared" si="5"/>
        <v>0</v>
      </c>
      <c r="AR8" s="33">
        <f t="shared" si="5"/>
        <v>0</v>
      </c>
      <c r="AS8" s="33">
        <f t="shared" si="5"/>
        <v>2368420</v>
      </c>
      <c r="AT8" s="33">
        <f t="shared" si="5"/>
        <v>0</v>
      </c>
      <c r="AU8" s="33">
        <f t="shared" si="5"/>
        <v>0</v>
      </c>
      <c r="AV8" s="33">
        <f t="shared" si="5"/>
        <v>0</v>
      </c>
      <c r="AW8" s="33">
        <f t="shared" si="5"/>
        <v>0</v>
      </c>
      <c r="AX8" s="33">
        <f t="shared" si="5"/>
        <v>20660000</v>
      </c>
      <c r="AY8" s="33">
        <f t="shared" si="5"/>
        <v>0</v>
      </c>
      <c r="AZ8" s="33">
        <f t="shared" si="5"/>
        <v>19896000</v>
      </c>
      <c r="BA8" s="33">
        <f t="shared" si="5"/>
        <v>0</v>
      </c>
      <c r="BB8" s="33">
        <f t="shared" si="5"/>
        <v>0</v>
      </c>
      <c r="BC8" s="33">
        <f t="shared" si="5"/>
        <v>0</v>
      </c>
      <c r="BD8" s="33">
        <f t="shared" si="5"/>
        <v>0</v>
      </c>
      <c r="BE8" s="33">
        <f t="shared" si="5"/>
        <v>0</v>
      </c>
      <c r="BF8" s="33">
        <f t="shared" si="5"/>
        <v>0</v>
      </c>
      <c r="BG8" s="33">
        <f t="shared" si="5"/>
        <v>0</v>
      </c>
      <c r="BH8" s="33">
        <f t="shared" si="5"/>
        <v>0</v>
      </c>
      <c r="BI8" s="33">
        <f t="shared" si="5"/>
        <v>4000000</v>
      </c>
      <c r="BJ8" s="33">
        <f t="shared" si="5"/>
        <v>0</v>
      </c>
      <c r="BK8" s="33">
        <f t="shared" si="5"/>
        <v>902500</v>
      </c>
      <c r="BL8" s="33">
        <f t="shared" si="5"/>
        <v>0</v>
      </c>
    </row>
    <row r="9" spans="1:64" s="37" customFormat="1" ht="15" customHeight="1">
      <c r="A9" s="36" t="s">
        <v>163</v>
      </c>
      <c r="B9" s="1"/>
      <c r="C9" s="9"/>
      <c r="D9" s="8">
        <f t="shared" si="0"/>
        <v>450000</v>
      </c>
      <c r="E9" s="13">
        <f t="shared" si="1"/>
        <v>450000</v>
      </c>
      <c r="F9" s="9"/>
      <c r="G9" s="9"/>
      <c r="H9" s="9"/>
      <c r="I9" s="9"/>
      <c r="J9" s="9">
        <v>450000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3">
        <f t="shared" si="2"/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3">
        <f t="shared" si="3"/>
        <v>0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s="37" customFormat="1" ht="24" customHeight="1">
      <c r="A10" s="36" t="s">
        <v>164</v>
      </c>
      <c r="B10" s="1"/>
      <c r="C10" s="9"/>
      <c r="D10" s="8">
        <f t="shared" si="0"/>
        <v>0</v>
      </c>
      <c r="E10" s="13">
        <f t="shared" si="1"/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3">
        <f t="shared" si="2"/>
        <v>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3">
        <f t="shared" si="3"/>
        <v>0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37" customFormat="1" ht="24" customHeight="1">
      <c r="A11" s="36" t="s">
        <v>165</v>
      </c>
      <c r="B11" s="1"/>
      <c r="C11" s="9"/>
      <c r="D11" s="8">
        <f t="shared" si="0"/>
        <v>180952644</v>
      </c>
      <c r="E11" s="13">
        <f t="shared" si="1"/>
        <v>158092644</v>
      </c>
      <c r="F11" s="9">
        <v>157642644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450000</v>
      </c>
      <c r="W11" s="9"/>
      <c r="X11" s="9"/>
      <c r="Y11" s="13">
        <f t="shared" si="2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3">
        <f t="shared" si="3"/>
        <v>22860000</v>
      </c>
      <c r="AN11" s="9">
        <v>2200000</v>
      </c>
      <c r="AO11" s="9"/>
      <c r="AP11" s="9"/>
      <c r="AQ11" s="9"/>
      <c r="AR11" s="9"/>
      <c r="AS11" s="9"/>
      <c r="AT11" s="9"/>
      <c r="AU11" s="9"/>
      <c r="AV11" s="9"/>
      <c r="AW11" s="9"/>
      <c r="AX11" s="9">
        <v>20660000</v>
      </c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37" customFormat="1" ht="24" customHeight="1">
      <c r="A12" s="36" t="s">
        <v>166</v>
      </c>
      <c r="B12" s="1"/>
      <c r="C12" s="9"/>
      <c r="D12" s="8">
        <f t="shared" si="0"/>
        <v>0</v>
      </c>
      <c r="E12" s="13">
        <f t="shared" si="1"/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3">
        <f t="shared" si="2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3">
        <f t="shared" si="3"/>
        <v>0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s="37" customFormat="1" ht="15" customHeight="1">
      <c r="A13" s="36" t="s">
        <v>167</v>
      </c>
      <c r="B13" s="1"/>
      <c r="C13" s="9"/>
      <c r="D13" s="8">
        <f t="shared" si="0"/>
        <v>30931138.77</v>
      </c>
      <c r="E13" s="13">
        <f t="shared" si="1"/>
        <v>1037218.77</v>
      </c>
      <c r="F13" s="9">
        <v>1037218.77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3">
        <f t="shared" si="2"/>
        <v>2727000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2727000</v>
      </c>
      <c r="AM13" s="13">
        <f t="shared" si="3"/>
        <v>27166920</v>
      </c>
      <c r="AN13" s="9"/>
      <c r="AO13" s="9"/>
      <c r="AP13" s="9"/>
      <c r="AQ13" s="9"/>
      <c r="AR13" s="9"/>
      <c r="AS13" s="9">
        <v>2368420</v>
      </c>
      <c r="AT13" s="9"/>
      <c r="AU13" s="9"/>
      <c r="AV13" s="9"/>
      <c r="AW13" s="9"/>
      <c r="AX13" s="9"/>
      <c r="AY13" s="9"/>
      <c r="AZ13" s="9">
        <v>19896000</v>
      </c>
      <c r="BA13" s="9"/>
      <c r="BB13" s="9"/>
      <c r="BC13" s="9"/>
      <c r="BD13" s="9"/>
      <c r="BE13" s="9"/>
      <c r="BF13" s="9"/>
      <c r="BG13" s="9"/>
      <c r="BH13" s="9"/>
      <c r="BI13" s="9">
        <v>4000000</v>
      </c>
      <c r="BJ13" s="9"/>
      <c r="BK13" s="9">
        <v>902500</v>
      </c>
      <c r="BL13" s="9"/>
    </row>
    <row r="14" spans="1:64" s="37" customFormat="1" ht="15" customHeight="1">
      <c r="A14" s="36" t="s">
        <v>168</v>
      </c>
      <c r="B14" s="1"/>
      <c r="C14" s="9"/>
      <c r="D14" s="8">
        <f t="shared" si="0"/>
        <v>0</v>
      </c>
      <c r="E14" s="13">
        <f t="shared" si="1"/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3">
        <f t="shared" si="2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3">
        <f t="shared" si="3"/>
        <v>0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s="37" customFormat="1" ht="15" customHeight="1">
      <c r="A15" s="36" t="s">
        <v>169</v>
      </c>
      <c r="B15" s="1"/>
      <c r="C15" s="9"/>
      <c r="D15" s="8">
        <f t="shared" si="0"/>
        <v>0</v>
      </c>
      <c r="E15" s="13">
        <f t="shared" si="1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3">
        <f t="shared" si="2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3">
        <f t="shared" si="3"/>
        <v>0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37" customFormat="1" ht="15" customHeight="1">
      <c r="A16" s="36" t="s">
        <v>170</v>
      </c>
      <c r="B16" s="1"/>
      <c r="C16" s="9"/>
      <c r="D16" s="8">
        <f t="shared" si="0"/>
        <v>0</v>
      </c>
      <c r="E16" s="13">
        <f t="shared" si="1"/>
        <v>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3">
        <f t="shared" si="2"/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3">
        <f t="shared" si="3"/>
        <v>0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s="41" customFormat="1">
      <c r="A17" s="40" t="s">
        <v>0</v>
      </c>
      <c r="B17" s="3">
        <v>11388516000</v>
      </c>
      <c r="C17" s="3">
        <f>+C18</f>
        <v>0</v>
      </c>
      <c r="D17" s="13">
        <f>+E17+Y17+AM17</f>
        <v>150029154</v>
      </c>
      <c r="E17" s="13">
        <f>+F17+G17+H17+I17+J17+K17+L17+M17+N17+O17+P17+Q17+R17+S17+T17+U17+V17+W17+X17</f>
        <v>127037566</v>
      </c>
      <c r="F17" s="3">
        <f>+F18</f>
        <v>126587566</v>
      </c>
      <c r="G17" s="3">
        <f>+G18</f>
        <v>0</v>
      </c>
      <c r="H17" s="3">
        <f t="shared" ref="H17:L17" si="6">+H18</f>
        <v>0</v>
      </c>
      <c r="I17" s="3">
        <f t="shared" si="6"/>
        <v>0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>+M18</f>
        <v>0</v>
      </c>
      <c r="N17" s="3">
        <f>+N18</f>
        <v>0</v>
      </c>
      <c r="O17" s="3">
        <f t="shared" ref="O17" si="7">+O18</f>
        <v>0</v>
      </c>
      <c r="P17" s="3">
        <f>+P18</f>
        <v>0</v>
      </c>
      <c r="Q17" s="3">
        <f>+Q18</f>
        <v>0</v>
      </c>
      <c r="R17" s="3">
        <f t="shared" ref="R17:S17" si="8">+R18</f>
        <v>0</v>
      </c>
      <c r="S17" s="3">
        <f t="shared" si="8"/>
        <v>0</v>
      </c>
      <c r="T17" s="3">
        <f>+T18</f>
        <v>0</v>
      </c>
      <c r="U17" s="3">
        <f>+U18</f>
        <v>0</v>
      </c>
      <c r="V17" s="3">
        <f t="shared" ref="V17:W17" si="9">+V18</f>
        <v>450000</v>
      </c>
      <c r="W17" s="3">
        <f t="shared" si="9"/>
        <v>0</v>
      </c>
      <c r="X17" s="3">
        <f>+X18</f>
        <v>0</v>
      </c>
      <c r="Y17" s="13">
        <f>+Z17+AA17+AB17+AC17+AD17+AE17+AF17+AG17+AH17+AI17+AJ17+AK17+AL17</f>
        <v>0</v>
      </c>
      <c r="Z17" s="3">
        <f>+Z18</f>
        <v>0</v>
      </c>
      <c r="AA17" s="3">
        <f t="shared" ref="AA17:AF17" si="10">+AA18</f>
        <v>0</v>
      </c>
      <c r="AB17" s="3">
        <f t="shared" si="10"/>
        <v>0</v>
      </c>
      <c r="AC17" s="3">
        <f t="shared" si="10"/>
        <v>0</v>
      </c>
      <c r="AD17" s="3">
        <f t="shared" si="10"/>
        <v>0</v>
      </c>
      <c r="AE17" s="3">
        <f t="shared" si="10"/>
        <v>0</v>
      </c>
      <c r="AF17" s="3">
        <f t="shared" si="10"/>
        <v>0</v>
      </c>
      <c r="AG17" s="3">
        <f>+AG18</f>
        <v>0</v>
      </c>
      <c r="AH17" s="3">
        <f t="shared" ref="AH17:BL17" si="11">+AH18</f>
        <v>0</v>
      </c>
      <c r="AI17" s="3">
        <f t="shared" si="11"/>
        <v>0</v>
      </c>
      <c r="AJ17" s="3">
        <f t="shared" si="11"/>
        <v>0</v>
      </c>
      <c r="AK17" s="3">
        <f t="shared" si="11"/>
        <v>0</v>
      </c>
      <c r="AL17" s="3">
        <f t="shared" si="11"/>
        <v>0</v>
      </c>
      <c r="AM17" s="13">
        <f>+AN17+AO17+AP17+AQ17+AR17+AS17+AT17+AU17+AV17+AW17+AX17+AY17+AZ17+BA17+BB17+BC17+BD17+BE17+BF17+BG17+BH17+BI17+BJ17+BK17+BL17</f>
        <v>22991588</v>
      </c>
      <c r="AN17" s="3">
        <f t="shared" si="11"/>
        <v>0</v>
      </c>
      <c r="AO17" s="3">
        <f t="shared" si="11"/>
        <v>0</v>
      </c>
      <c r="AP17" s="3">
        <f t="shared" si="11"/>
        <v>0</v>
      </c>
      <c r="AQ17" s="3">
        <f t="shared" si="11"/>
        <v>0</v>
      </c>
      <c r="AR17" s="3">
        <f t="shared" si="11"/>
        <v>0</v>
      </c>
      <c r="AS17" s="3">
        <f t="shared" si="11"/>
        <v>335500</v>
      </c>
      <c r="AT17" s="3">
        <f t="shared" si="11"/>
        <v>0</v>
      </c>
      <c r="AU17" s="3">
        <f t="shared" si="11"/>
        <v>0</v>
      </c>
      <c r="AV17" s="3">
        <f t="shared" si="11"/>
        <v>0</v>
      </c>
      <c r="AW17" s="3">
        <f t="shared" si="11"/>
        <v>0</v>
      </c>
      <c r="AX17" s="3">
        <f t="shared" si="11"/>
        <v>5550000</v>
      </c>
      <c r="AY17" s="3">
        <f t="shared" si="11"/>
        <v>0</v>
      </c>
      <c r="AZ17" s="3">
        <f t="shared" si="11"/>
        <v>13606088</v>
      </c>
      <c r="BA17" s="3">
        <f t="shared" si="11"/>
        <v>0</v>
      </c>
      <c r="BB17" s="3">
        <f t="shared" si="11"/>
        <v>0</v>
      </c>
      <c r="BC17" s="3">
        <f t="shared" si="11"/>
        <v>0</v>
      </c>
      <c r="BD17" s="3">
        <f t="shared" si="11"/>
        <v>0</v>
      </c>
      <c r="BE17" s="3">
        <f t="shared" si="11"/>
        <v>0</v>
      </c>
      <c r="BF17" s="3">
        <f t="shared" si="11"/>
        <v>0</v>
      </c>
      <c r="BG17" s="3">
        <f t="shared" si="11"/>
        <v>0</v>
      </c>
      <c r="BH17" s="3">
        <f t="shared" si="11"/>
        <v>0</v>
      </c>
      <c r="BI17" s="3">
        <f t="shared" si="11"/>
        <v>3500000</v>
      </c>
      <c r="BJ17" s="3">
        <f t="shared" si="11"/>
        <v>0</v>
      </c>
      <c r="BK17" s="3">
        <f t="shared" si="11"/>
        <v>0</v>
      </c>
      <c r="BL17" s="3">
        <f t="shared" si="11"/>
        <v>0</v>
      </c>
    </row>
    <row r="18" spans="1:64" s="41" customFormat="1">
      <c r="A18" s="42" t="s">
        <v>1</v>
      </c>
      <c r="B18" s="3">
        <v>11388516000</v>
      </c>
      <c r="C18" s="3">
        <f>+C19+C78</f>
        <v>0</v>
      </c>
      <c r="D18" s="13">
        <f t="shared" ref="D18:D81" si="12">+E18+Y18+AM18</f>
        <v>150029154</v>
      </c>
      <c r="E18" s="13">
        <f t="shared" ref="E18:E81" si="13">+F18+G18+H18+I18+J18+K18+L18+M18+N18+O18+P18+Q18+R18+S18+T18+U18+V18+W18+X18</f>
        <v>127037566</v>
      </c>
      <c r="F18" s="3">
        <f>+F19+F78</f>
        <v>126587566</v>
      </c>
      <c r="G18" s="3">
        <f>+G19+G78</f>
        <v>0</v>
      </c>
      <c r="H18" s="3">
        <f t="shared" ref="H18:L18" si="14">+H19+H78</f>
        <v>0</v>
      </c>
      <c r="I18" s="3">
        <f t="shared" si="14"/>
        <v>0</v>
      </c>
      <c r="J18" s="3">
        <f t="shared" si="14"/>
        <v>0</v>
      </c>
      <c r="K18" s="3">
        <f t="shared" si="14"/>
        <v>0</v>
      </c>
      <c r="L18" s="3">
        <f t="shared" si="14"/>
        <v>0</v>
      </c>
      <c r="M18" s="3">
        <f>+M19+M78</f>
        <v>0</v>
      </c>
      <c r="N18" s="3">
        <f>+N19+N78</f>
        <v>0</v>
      </c>
      <c r="O18" s="3">
        <f t="shared" ref="O18" si="15">+O19+O78</f>
        <v>0</v>
      </c>
      <c r="P18" s="3">
        <f>+P19+P78</f>
        <v>0</v>
      </c>
      <c r="Q18" s="3">
        <f>+Q19+Q78</f>
        <v>0</v>
      </c>
      <c r="R18" s="3">
        <f t="shared" ref="R18:S18" si="16">+R19+R78</f>
        <v>0</v>
      </c>
      <c r="S18" s="3">
        <f t="shared" si="16"/>
        <v>0</v>
      </c>
      <c r="T18" s="3">
        <f>+T19+T78</f>
        <v>0</v>
      </c>
      <c r="U18" s="3">
        <f>+U19+U78</f>
        <v>0</v>
      </c>
      <c r="V18" s="3">
        <f t="shared" ref="V18:W18" si="17">+V19+V78</f>
        <v>450000</v>
      </c>
      <c r="W18" s="3">
        <f t="shared" si="17"/>
        <v>0</v>
      </c>
      <c r="X18" s="3">
        <f>+X19+X78</f>
        <v>0</v>
      </c>
      <c r="Y18" s="13">
        <f t="shared" ref="Y18:Y81" si="18">+Z18+AA18+AB18+AC18+AD18+AE18+AF18+AG18+AH18+AI18+AJ18+AK18+AL18</f>
        <v>0</v>
      </c>
      <c r="Z18" s="3">
        <f>+Z19+Z78</f>
        <v>0</v>
      </c>
      <c r="AA18" s="3">
        <f t="shared" ref="AA18:AF18" si="19">+AA19+AA78</f>
        <v>0</v>
      </c>
      <c r="AB18" s="3">
        <f t="shared" si="19"/>
        <v>0</v>
      </c>
      <c r="AC18" s="3">
        <f t="shared" si="19"/>
        <v>0</v>
      </c>
      <c r="AD18" s="3">
        <f t="shared" si="19"/>
        <v>0</v>
      </c>
      <c r="AE18" s="3">
        <f t="shared" si="19"/>
        <v>0</v>
      </c>
      <c r="AF18" s="3">
        <f t="shared" si="19"/>
        <v>0</v>
      </c>
      <c r="AG18" s="3">
        <f>+AG19+AG78</f>
        <v>0</v>
      </c>
      <c r="AH18" s="3">
        <f t="shared" ref="AH18:BL18" si="20">+AH19+AH78</f>
        <v>0</v>
      </c>
      <c r="AI18" s="3">
        <f t="shared" si="20"/>
        <v>0</v>
      </c>
      <c r="AJ18" s="3">
        <f t="shared" si="20"/>
        <v>0</v>
      </c>
      <c r="AK18" s="3">
        <f t="shared" si="20"/>
        <v>0</v>
      </c>
      <c r="AL18" s="3">
        <f t="shared" si="20"/>
        <v>0</v>
      </c>
      <c r="AM18" s="13">
        <f t="shared" ref="AM18:AM81" si="21">+AN18+AO18+AP18+AQ18+AR18+AS18+AT18+AU18+AV18+AW18+AX18+AY18+AZ18+BA18+BB18+BC18+BD18+BE18+BF18+BG18+BH18+BI18+BJ18+BK18+BL18</f>
        <v>22991588</v>
      </c>
      <c r="AN18" s="3">
        <f t="shared" si="20"/>
        <v>0</v>
      </c>
      <c r="AO18" s="3">
        <f t="shared" si="20"/>
        <v>0</v>
      </c>
      <c r="AP18" s="3">
        <f t="shared" si="20"/>
        <v>0</v>
      </c>
      <c r="AQ18" s="3">
        <f t="shared" si="20"/>
        <v>0</v>
      </c>
      <c r="AR18" s="3">
        <f t="shared" si="20"/>
        <v>0</v>
      </c>
      <c r="AS18" s="3">
        <f t="shared" si="20"/>
        <v>335500</v>
      </c>
      <c r="AT18" s="3">
        <f t="shared" si="20"/>
        <v>0</v>
      </c>
      <c r="AU18" s="3">
        <f t="shared" si="20"/>
        <v>0</v>
      </c>
      <c r="AV18" s="3">
        <f t="shared" si="20"/>
        <v>0</v>
      </c>
      <c r="AW18" s="3">
        <f t="shared" si="20"/>
        <v>0</v>
      </c>
      <c r="AX18" s="3">
        <f t="shared" si="20"/>
        <v>5550000</v>
      </c>
      <c r="AY18" s="3">
        <f t="shared" si="20"/>
        <v>0</v>
      </c>
      <c r="AZ18" s="3">
        <f t="shared" si="20"/>
        <v>13606088</v>
      </c>
      <c r="BA18" s="3">
        <f t="shared" si="20"/>
        <v>0</v>
      </c>
      <c r="BB18" s="3">
        <f t="shared" si="20"/>
        <v>0</v>
      </c>
      <c r="BC18" s="3">
        <f t="shared" si="20"/>
        <v>0</v>
      </c>
      <c r="BD18" s="3">
        <f t="shared" si="20"/>
        <v>0</v>
      </c>
      <c r="BE18" s="3">
        <f t="shared" si="20"/>
        <v>0</v>
      </c>
      <c r="BF18" s="3">
        <f t="shared" si="20"/>
        <v>0</v>
      </c>
      <c r="BG18" s="3">
        <f t="shared" si="20"/>
        <v>0</v>
      </c>
      <c r="BH18" s="3">
        <f t="shared" si="20"/>
        <v>0</v>
      </c>
      <c r="BI18" s="3">
        <f t="shared" si="20"/>
        <v>3500000</v>
      </c>
      <c r="BJ18" s="3">
        <f t="shared" si="20"/>
        <v>0</v>
      </c>
      <c r="BK18" s="3">
        <f t="shared" si="20"/>
        <v>0</v>
      </c>
      <c r="BL18" s="3">
        <f t="shared" si="20"/>
        <v>0</v>
      </c>
    </row>
    <row r="19" spans="1:64" s="41" customFormat="1">
      <c r="A19" s="42" t="s">
        <v>2</v>
      </c>
      <c r="B19" s="3">
        <v>11288516000</v>
      </c>
      <c r="C19" s="3">
        <f>+C20+C63</f>
        <v>0</v>
      </c>
      <c r="D19" s="13">
        <f t="shared" si="12"/>
        <v>150029154</v>
      </c>
      <c r="E19" s="13">
        <f t="shared" si="13"/>
        <v>127037566</v>
      </c>
      <c r="F19" s="3">
        <f>+F20+F63</f>
        <v>126587566</v>
      </c>
      <c r="G19" s="3">
        <f>+G20+G63</f>
        <v>0</v>
      </c>
      <c r="H19" s="3">
        <f t="shared" ref="H19:L19" si="22">+H20+H63</f>
        <v>0</v>
      </c>
      <c r="I19" s="3">
        <f t="shared" si="22"/>
        <v>0</v>
      </c>
      <c r="J19" s="3">
        <f t="shared" si="22"/>
        <v>0</v>
      </c>
      <c r="K19" s="3">
        <f t="shared" si="22"/>
        <v>0</v>
      </c>
      <c r="L19" s="3">
        <f t="shared" si="22"/>
        <v>0</v>
      </c>
      <c r="M19" s="3">
        <f>+M20+M63</f>
        <v>0</v>
      </c>
      <c r="N19" s="3">
        <f>+N20+N63</f>
        <v>0</v>
      </c>
      <c r="O19" s="3">
        <f t="shared" ref="O19" si="23">+O20+O63</f>
        <v>0</v>
      </c>
      <c r="P19" s="3">
        <f>+P20+P63</f>
        <v>0</v>
      </c>
      <c r="Q19" s="3">
        <f>+Q20+Q63</f>
        <v>0</v>
      </c>
      <c r="R19" s="3">
        <f t="shared" ref="R19:S19" si="24">+R20+R63</f>
        <v>0</v>
      </c>
      <c r="S19" s="3">
        <f t="shared" si="24"/>
        <v>0</v>
      </c>
      <c r="T19" s="3">
        <f>+T20+T63</f>
        <v>0</v>
      </c>
      <c r="U19" s="3">
        <f>+U20+U63</f>
        <v>0</v>
      </c>
      <c r="V19" s="3">
        <f t="shared" ref="V19:W19" si="25">+V20+V63</f>
        <v>450000</v>
      </c>
      <c r="W19" s="3">
        <f t="shared" si="25"/>
        <v>0</v>
      </c>
      <c r="X19" s="3">
        <f>+X20+X63</f>
        <v>0</v>
      </c>
      <c r="Y19" s="13">
        <f t="shared" si="18"/>
        <v>0</v>
      </c>
      <c r="Z19" s="3">
        <f>+Z20+Z63</f>
        <v>0</v>
      </c>
      <c r="AA19" s="3">
        <f t="shared" ref="AA19:AF19" si="26">+AA20+AA63</f>
        <v>0</v>
      </c>
      <c r="AB19" s="3">
        <f t="shared" si="26"/>
        <v>0</v>
      </c>
      <c r="AC19" s="3">
        <f t="shared" si="26"/>
        <v>0</v>
      </c>
      <c r="AD19" s="3">
        <f t="shared" si="26"/>
        <v>0</v>
      </c>
      <c r="AE19" s="3">
        <f t="shared" si="26"/>
        <v>0</v>
      </c>
      <c r="AF19" s="3">
        <f t="shared" si="26"/>
        <v>0</v>
      </c>
      <c r="AG19" s="3">
        <f>+AG20+AG63</f>
        <v>0</v>
      </c>
      <c r="AH19" s="3">
        <f t="shared" ref="AH19:BL19" si="27">+AH20+AH63</f>
        <v>0</v>
      </c>
      <c r="AI19" s="3">
        <f t="shared" si="27"/>
        <v>0</v>
      </c>
      <c r="AJ19" s="3">
        <f t="shared" si="27"/>
        <v>0</v>
      </c>
      <c r="AK19" s="3">
        <f t="shared" si="27"/>
        <v>0</v>
      </c>
      <c r="AL19" s="3">
        <f t="shared" si="27"/>
        <v>0</v>
      </c>
      <c r="AM19" s="13">
        <f t="shared" si="21"/>
        <v>22991588</v>
      </c>
      <c r="AN19" s="3">
        <f t="shared" si="27"/>
        <v>0</v>
      </c>
      <c r="AO19" s="3">
        <f t="shared" si="27"/>
        <v>0</v>
      </c>
      <c r="AP19" s="3">
        <f t="shared" si="27"/>
        <v>0</v>
      </c>
      <c r="AQ19" s="3">
        <f t="shared" si="27"/>
        <v>0</v>
      </c>
      <c r="AR19" s="3">
        <f t="shared" si="27"/>
        <v>0</v>
      </c>
      <c r="AS19" s="3">
        <f t="shared" si="27"/>
        <v>335500</v>
      </c>
      <c r="AT19" s="3">
        <f t="shared" si="27"/>
        <v>0</v>
      </c>
      <c r="AU19" s="3">
        <f t="shared" si="27"/>
        <v>0</v>
      </c>
      <c r="AV19" s="3">
        <f t="shared" si="27"/>
        <v>0</v>
      </c>
      <c r="AW19" s="3">
        <f t="shared" si="27"/>
        <v>0</v>
      </c>
      <c r="AX19" s="3">
        <f t="shared" si="27"/>
        <v>5550000</v>
      </c>
      <c r="AY19" s="3">
        <f t="shared" si="27"/>
        <v>0</v>
      </c>
      <c r="AZ19" s="3">
        <f t="shared" si="27"/>
        <v>13606088</v>
      </c>
      <c r="BA19" s="3">
        <f t="shared" si="27"/>
        <v>0</v>
      </c>
      <c r="BB19" s="3">
        <f t="shared" si="27"/>
        <v>0</v>
      </c>
      <c r="BC19" s="3">
        <f t="shared" si="27"/>
        <v>0</v>
      </c>
      <c r="BD19" s="3">
        <f t="shared" si="27"/>
        <v>0</v>
      </c>
      <c r="BE19" s="3">
        <f t="shared" si="27"/>
        <v>0</v>
      </c>
      <c r="BF19" s="3">
        <f t="shared" si="27"/>
        <v>0</v>
      </c>
      <c r="BG19" s="3">
        <f t="shared" si="27"/>
        <v>0</v>
      </c>
      <c r="BH19" s="3">
        <f t="shared" si="27"/>
        <v>0</v>
      </c>
      <c r="BI19" s="3">
        <f t="shared" si="27"/>
        <v>3500000</v>
      </c>
      <c r="BJ19" s="3">
        <f t="shared" si="27"/>
        <v>0</v>
      </c>
      <c r="BK19" s="3">
        <f t="shared" si="27"/>
        <v>0</v>
      </c>
      <c r="BL19" s="3">
        <f t="shared" si="27"/>
        <v>0</v>
      </c>
    </row>
    <row r="20" spans="1:64" s="41" customFormat="1">
      <c r="A20" s="42" t="s">
        <v>3</v>
      </c>
      <c r="B20" s="3">
        <v>10807651800</v>
      </c>
      <c r="C20" s="3">
        <f>+C21+C26+C33</f>
        <v>0</v>
      </c>
      <c r="D20" s="13">
        <f t="shared" si="12"/>
        <v>150029154</v>
      </c>
      <c r="E20" s="13">
        <f t="shared" si="13"/>
        <v>127037566</v>
      </c>
      <c r="F20" s="3">
        <f>+F21+F26+F33</f>
        <v>126587566</v>
      </c>
      <c r="G20" s="3">
        <f>+G21+G26+G33</f>
        <v>0</v>
      </c>
      <c r="H20" s="3">
        <f t="shared" ref="H20:L20" si="28">+H21+H26+H33</f>
        <v>0</v>
      </c>
      <c r="I20" s="3">
        <f t="shared" si="28"/>
        <v>0</v>
      </c>
      <c r="J20" s="3">
        <f t="shared" si="28"/>
        <v>0</v>
      </c>
      <c r="K20" s="3">
        <f t="shared" si="28"/>
        <v>0</v>
      </c>
      <c r="L20" s="3">
        <f t="shared" si="28"/>
        <v>0</v>
      </c>
      <c r="M20" s="3">
        <f>+M21+M26+M33</f>
        <v>0</v>
      </c>
      <c r="N20" s="3">
        <f>+N21+N26+N33</f>
        <v>0</v>
      </c>
      <c r="O20" s="3">
        <f t="shared" ref="O20" si="29">+O21+O26+O33</f>
        <v>0</v>
      </c>
      <c r="P20" s="3">
        <f>+P21+P26+P33</f>
        <v>0</v>
      </c>
      <c r="Q20" s="3">
        <f>+Q21+Q26+Q33</f>
        <v>0</v>
      </c>
      <c r="R20" s="3">
        <f t="shared" ref="R20:S20" si="30">+R21+R26+R33</f>
        <v>0</v>
      </c>
      <c r="S20" s="3">
        <f t="shared" si="30"/>
        <v>0</v>
      </c>
      <c r="T20" s="3">
        <f>+T21+T26+T33</f>
        <v>0</v>
      </c>
      <c r="U20" s="3">
        <f>+U21+U26+U33</f>
        <v>0</v>
      </c>
      <c r="V20" s="3">
        <f t="shared" ref="V20:W20" si="31">+V21+V26+V33</f>
        <v>450000</v>
      </c>
      <c r="W20" s="3">
        <f t="shared" si="31"/>
        <v>0</v>
      </c>
      <c r="X20" s="3">
        <f>+X21+X26+X33</f>
        <v>0</v>
      </c>
      <c r="Y20" s="13">
        <f t="shared" si="18"/>
        <v>0</v>
      </c>
      <c r="Z20" s="3">
        <f>+Z21+Z26+Z33</f>
        <v>0</v>
      </c>
      <c r="AA20" s="3">
        <f t="shared" ref="AA20:AF20" si="32">+AA21+AA26+AA33</f>
        <v>0</v>
      </c>
      <c r="AB20" s="3">
        <f t="shared" si="32"/>
        <v>0</v>
      </c>
      <c r="AC20" s="3">
        <f t="shared" si="32"/>
        <v>0</v>
      </c>
      <c r="AD20" s="3">
        <f t="shared" si="32"/>
        <v>0</v>
      </c>
      <c r="AE20" s="3">
        <f t="shared" si="32"/>
        <v>0</v>
      </c>
      <c r="AF20" s="3">
        <f t="shared" si="32"/>
        <v>0</v>
      </c>
      <c r="AG20" s="3">
        <f>+AG21+AG26+AG33</f>
        <v>0</v>
      </c>
      <c r="AH20" s="3">
        <f t="shared" ref="AH20:BL20" si="33">+AH21+AH26+AH33</f>
        <v>0</v>
      </c>
      <c r="AI20" s="3">
        <f t="shared" si="33"/>
        <v>0</v>
      </c>
      <c r="AJ20" s="3">
        <f t="shared" si="33"/>
        <v>0</v>
      </c>
      <c r="AK20" s="3">
        <f t="shared" si="33"/>
        <v>0</v>
      </c>
      <c r="AL20" s="3">
        <f t="shared" si="33"/>
        <v>0</v>
      </c>
      <c r="AM20" s="13">
        <f t="shared" si="21"/>
        <v>22991588</v>
      </c>
      <c r="AN20" s="3">
        <f t="shared" si="33"/>
        <v>0</v>
      </c>
      <c r="AO20" s="3">
        <f t="shared" si="33"/>
        <v>0</v>
      </c>
      <c r="AP20" s="3">
        <f t="shared" si="33"/>
        <v>0</v>
      </c>
      <c r="AQ20" s="3">
        <f t="shared" si="33"/>
        <v>0</v>
      </c>
      <c r="AR20" s="3">
        <f t="shared" si="33"/>
        <v>0</v>
      </c>
      <c r="AS20" s="3">
        <f t="shared" si="33"/>
        <v>335500</v>
      </c>
      <c r="AT20" s="3">
        <f t="shared" si="33"/>
        <v>0</v>
      </c>
      <c r="AU20" s="3">
        <f t="shared" si="33"/>
        <v>0</v>
      </c>
      <c r="AV20" s="3">
        <f t="shared" si="33"/>
        <v>0</v>
      </c>
      <c r="AW20" s="3">
        <f t="shared" si="33"/>
        <v>0</v>
      </c>
      <c r="AX20" s="3">
        <f t="shared" si="33"/>
        <v>5550000</v>
      </c>
      <c r="AY20" s="3">
        <f t="shared" si="33"/>
        <v>0</v>
      </c>
      <c r="AZ20" s="3">
        <f t="shared" si="33"/>
        <v>13606088</v>
      </c>
      <c r="BA20" s="3">
        <f t="shared" si="33"/>
        <v>0</v>
      </c>
      <c r="BB20" s="3">
        <f t="shared" si="33"/>
        <v>0</v>
      </c>
      <c r="BC20" s="3">
        <f t="shared" si="33"/>
        <v>0</v>
      </c>
      <c r="BD20" s="3">
        <f t="shared" si="33"/>
        <v>0</v>
      </c>
      <c r="BE20" s="3">
        <f t="shared" si="33"/>
        <v>0</v>
      </c>
      <c r="BF20" s="3">
        <f t="shared" si="33"/>
        <v>0</v>
      </c>
      <c r="BG20" s="3">
        <f t="shared" si="33"/>
        <v>0</v>
      </c>
      <c r="BH20" s="3">
        <f t="shared" si="33"/>
        <v>0</v>
      </c>
      <c r="BI20" s="3">
        <f t="shared" si="33"/>
        <v>3500000</v>
      </c>
      <c r="BJ20" s="3">
        <f t="shared" si="33"/>
        <v>0</v>
      </c>
      <c r="BK20" s="3">
        <f t="shared" si="33"/>
        <v>0</v>
      </c>
      <c r="BL20" s="3">
        <f t="shared" si="33"/>
        <v>0</v>
      </c>
    </row>
    <row r="21" spans="1:64" s="41" customFormat="1">
      <c r="A21" s="43" t="s">
        <v>4</v>
      </c>
      <c r="B21" s="4">
        <v>8418740800</v>
      </c>
      <c r="C21" s="4">
        <f>+C22+C23+C24+C25</f>
        <v>0</v>
      </c>
      <c r="D21" s="13">
        <f t="shared" si="12"/>
        <v>18606088</v>
      </c>
      <c r="E21" s="13">
        <f t="shared" si="13"/>
        <v>0</v>
      </c>
      <c r="F21" s="4">
        <f>+F22+F23+F24+F25</f>
        <v>0</v>
      </c>
      <c r="G21" s="4">
        <f>+G22+G23+G24+G25</f>
        <v>0</v>
      </c>
      <c r="H21" s="4">
        <f t="shared" ref="H21:L21" si="34">+H22+H23+H24+H25</f>
        <v>0</v>
      </c>
      <c r="I21" s="4">
        <f t="shared" si="34"/>
        <v>0</v>
      </c>
      <c r="J21" s="4">
        <f t="shared" si="34"/>
        <v>0</v>
      </c>
      <c r="K21" s="4">
        <f t="shared" si="34"/>
        <v>0</v>
      </c>
      <c r="L21" s="4">
        <f t="shared" si="34"/>
        <v>0</v>
      </c>
      <c r="M21" s="4">
        <f>+M22+M23+M24+M25</f>
        <v>0</v>
      </c>
      <c r="N21" s="4">
        <f>+N22+N23+N24+N25</f>
        <v>0</v>
      </c>
      <c r="O21" s="4">
        <f t="shared" ref="O21" si="35">+O22+O23+O24+O25</f>
        <v>0</v>
      </c>
      <c r="P21" s="4">
        <f>+P22+P23+P24+P25</f>
        <v>0</v>
      </c>
      <c r="Q21" s="4">
        <f>+Q22+Q23+Q24+Q25</f>
        <v>0</v>
      </c>
      <c r="R21" s="4">
        <f t="shared" ref="R21:S21" si="36">+R22+R23+R24+R25</f>
        <v>0</v>
      </c>
      <c r="S21" s="4">
        <f t="shared" si="36"/>
        <v>0</v>
      </c>
      <c r="T21" s="4">
        <f>+T22+T23+T24+T25</f>
        <v>0</v>
      </c>
      <c r="U21" s="4">
        <f>+U22+U23+U24+U25</f>
        <v>0</v>
      </c>
      <c r="V21" s="4">
        <f t="shared" ref="V21:W21" si="37">+V22+V23+V24+V25</f>
        <v>0</v>
      </c>
      <c r="W21" s="4">
        <f t="shared" si="37"/>
        <v>0</v>
      </c>
      <c r="X21" s="4">
        <f>+X22+X23+X24+X25</f>
        <v>0</v>
      </c>
      <c r="Y21" s="13">
        <f t="shared" si="18"/>
        <v>0</v>
      </c>
      <c r="Z21" s="4">
        <f>+Z22+Z23+Z24+Z25</f>
        <v>0</v>
      </c>
      <c r="AA21" s="4">
        <f t="shared" ref="AA21:AF21" si="38">+AA22+AA23+AA24+AA25</f>
        <v>0</v>
      </c>
      <c r="AB21" s="4">
        <f t="shared" si="38"/>
        <v>0</v>
      </c>
      <c r="AC21" s="4">
        <f t="shared" si="38"/>
        <v>0</v>
      </c>
      <c r="AD21" s="4">
        <f t="shared" si="38"/>
        <v>0</v>
      </c>
      <c r="AE21" s="4">
        <f t="shared" si="38"/>
        <v>0</v>
      </c>
      <c r="AF21" s="4">
        <f t="shared" si="38"/>
        <v>0</v>
      </c>
      <c r="AG21" s="4">
        <f>+AG22+AG23+AG24+AG25</f>
        <v>0</v>
      </c>
      <c r="AH21" s="4">
        <f t="shared" ref="AH21:BL21" si="39">+AH22+AH23+AH24+AH25</f>
        <v>0</v>
      </c>
      <c r="AI21" s="4">
        <f t="shared" si="39"/>
        <v>0</v>
      </c>
      <c r="AJ21" s="4">
        <f t="shared" si="39"/>
        <v>0</v>
      </c>
      <c r="AK21" s="4">
        <f t="shared" si="39"/>
        <v>0</v>
      </c>
      <c r="AL21" s="4">
        <f t="shared" si="39"/>
        <v>0</v>
      </c>
      <c r="AM21" s="13">
        <f t="shared" si="21"/>
        <v>18606088</v>
      </c>
      <c r="AN21" s="4">
        <f t="shared" si="39"/>
        <v>0</v>
      </c>
      <c r="AO21" s="4">
        <f t="shared" si="39"/>
        <v>0</v>
      </c>
      <c r="AP21" s="4">
        <f t="shared" si="39"/>
        <v>0</v>
      </c>
      <c r="AQ21" s="4">
        <f t="shared" si="39"/>
        <v>0</v>
      </c>
      <c r="AR21" s="4">
        <f t="shared" si="39"/>
        <v>0</v>
      </c>
      <c r="AS21" s="4">
        <f t="shared" si="39"/>
        <v>0</v>
      </c>
      <c r="AT21" s="4">
        <f t="shared" si="39"/>
        <v>0</v>
      </c>
      <c r="AU21" s="4">
        <f t="shared" si="39"/>
        <v>0</v>
      </c>
      <c r="AV21" s="4">
        <f t="shared" si="39"/>
        <v>0</v>
      </c>
      <c r="AW21" s="4">
        <f t="shared" si="39"/>
        <v>0</v>
      </c>
      <c r="AX21" s="4">
        <f t="shared" si="39"/>
        <v>5000000</v>
      </c>
      <c r="AY21" s="4">
        <f t="shared" si="39"/>
        <v>0</v>
      </c>
      <c r="AZ21" s="4">
        <f t="shared" si="39"/>
        <v>13606088</v>
      </c>
      <c r="BA21" s="4">
        <f t="shared" si="39"/>
        <v>0</v>
      </c>
      <c r="BB21" s="4">
        <f t="shared" si="39"/>
        <v>0</v>
      </c>
      <c r="BC21" s="4">
        <f t="shared" si="39"/>
        <v>0</v>
      </c>
      <c r="BD21" s="4">
        <f t="shared" si="39"/>
        <v>0</v>
      </c>
      <c r="BE21" s="4">
        <f t="shared" si="39"/>
        <v>0</v>
      </c>
      <c r="BF21" s="4">
        <f t="shared" si="39"/>
        <v>0</v>
      </c>
      <c r="BG21" s="4">
        <f t="shared" si="39"/>
        <v>0</v>
      </c>
      <c r="BH21" s="4">
        <f t="shared" si="39"/>
        <v>0</v>
      </c>
      <c r="BI21" s="4">
        <f t="shared" si="39"/>
        <v>0</v>
      </c>
      <c r="BJ21" s="4">
        <f t="shared" si="39"/>
        <v>0</v>
      </c>
      <c r="BK21" s="4">
        <f t="shared" si="39"/>
        <v>0</v>
      </c>
      <c r="BL21" s="4">
        <f t="shared" si="39"/>
        <v>0</v>
      </c>
    </row>
    <row r="22" spans="1:64" s="7" customFormat="1" ht="14.25">
      <c r="A22" s="30" t="s">
        <v>5</v>
      </c>
      <c r="B22" s="6">
        <v>6396694900</v>
      </c>
      <c r="C22" s="6"/>
      <c r="D22" s="8">
        <f t="shared" si="12"/>
        <v>18606088</v>
      </c>
      <c r="E22" s="13">
        <f t="shared" si="13"/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3">
        <f t="shared" si="18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3">
        <f t="shared" si="21"/>
        <v>18606088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>
        <v>5000000</v>
      </c>
      <c r="AY22" s="6"/>
      <c r="AZ22" s="6">
        <v>13606088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4.25">
      <c r="A23" s="30" t="s">
        <v>6</v>
      </c>
      <c r="B23" s="6">
        <v>1495756900</v>
      </c>
      <c r="C23" s="6"/>
      <c r="D23" s="8">
        <f t="shared" si="12"/>
        <v>0</v>
      </c>
      <c r="E23" s="13">
        <f t="shared" si="13"/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3">
        <f t="shared" si="18"/>
        <v>0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3">
        <f t="shared" si="21"/>
        <v>0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4.25">
      <c r="A24" s="30" t="s">
        <v>7</v>
      </c>
      <c r="B24" s="6">
        <v>516327100</v>
      </c>
      <c r="C24" s="6"/>
      <c r="D24" s="8">
        <f t="shared" si="12"/>
        <v>0</v>
      </c>
      <c r="E24" s="13">
        <f t="shared" si="13"/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3">
        <f t="shared" si="18"/>
        <v>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3">
        <f t="shared" si="21"/>
        <v>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4.25">
      <c r="A25" s="30" t="s">
        <v>8</v>
      </c>
      <c r="B25" s="6">
        <v>9961900</v>
      </c>
      <c r="C25" s="6"/>
      <c r="D25" s="8">
        <f t="shared" si="12"/>
        <v>0</v>
      </c>
      <c r="E25" s="13">
        <f t="shared" si="13"/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3">
        <f t="shared" si="18"/>
        <v>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3">
        <f t="shared" si="21"/>
        <v>0</v>
      </c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41" customFormat="1">
      <c r="A26" s="43" t="s">
        <v>9</v>
      </c>
      <c r="B26" s="4">
        <v>244389600</v>
      </c>
      <c r="C26" s="4">
        <f>+C27+C32</f>
        <v>0</v>
      </c>
      <c r="D26" s="13">
        <f t="shared" si="12"/>
        <v>550000</v>
      </c>
      <c r="E26" s="13">
        <f t="shared" si="13"/>
        <v>0</v>
      </c>
      <c r="F26" s="4">
        <f>+F27+F32</f>
        <v>0</v>
      </c>
      <c r="G26" s="4">
        <f>+G27+G32</f>
        <v>0</v>
      </c>
      <c r="H26" s="4">
        <f t="shared" ref="H26:L26" si="40">+H27+H32</f>
        <v>0</v>
      </c>
      <c r="I26" s="4">
        <f t="shared" si="40"/>
        <v>0</v>
      </c>
      <c r="J26" s="4">
        <f t="shared" si="40"/>
        <v>0</v>
      </c>
      <c r="K26" s="4">
        <f t="shared" si="40"/>
        <v>0</v>
      </c>
      <c r="L26" s="4">
        <f t="shared" si="40"/>
        <v>0</v>
      </c>
      <c r="M26" s="4">
        <f>+M27+M32</f>
        <v>0</v>
      </c>
      <c r="N26" s="4">
        <f>+N27+N32</f>
        <v>0</v>
      </c>
      <c r="O26" s="4">
        <f t="shared" ref="O26" si="41">+O27+O32</f>
        <v>0</v>
      </c>
      <c r="P26" s="4">
        <f>+P27+P32</f>
        <v>0</v>
      </c>
      <c r="Q26" s="4">
        <f>+Q27+Q32</f>
        <v>0</v>
      </c>
      <c r="R26" s="4">
        <f t="shared" ref="R26:S26" si="42">+R27+R32</f>
        <v>0</v>
      </c>
      <c r="S26" s="4">
        <f t="shared" si="42"/>
        <v>0</v>
      </c>
      <c r="T26" s="4">
        <f>+T27+T32</f>
        <v>0</v>
      </c>
      <c r="U26" s="4">
        <f>+U27+U32</f>
        <v>0</v>
      </c>
      <c r="V26" s="4">
        <f t="shared" ref="V26:W26" si="43">+V27+V32</f>
        <v>0</v>
      </c>
      <c r="W26" s="4">
        <f t="shared" si="43"/>
        <v>0</v>
      </c>
      <c r="X26" s="4">
        <f>+X27+X32</f>
        <v>0</v>
      </c>
      <c r="Y26" s="13">
        <f t="shared" si="18"/>
        <v>0</v>
      </c>
      <c r="Z26" s="4">
        <f>+Z27+Z32</f>
        <v>0</v>
      </c>
      <c r="AA26" s="4">
        <f t="shared" ref="AA26:AF26" si="44">+AA27+AA32</f>
        <v>0</v>
      </c>
      <c r="AB26" s="4">
        <f t="shared" si="44"/>
        <v>0</v>
      </c>
      <c r="AC26" s="4">
        <f t="shared" si="44"/>
        <v>0</v>
      </c>
      <c r="AD26" s="4">
        <f t="shared" si="44"/>
        <v>0</v>
      </c>
      <c r="AE26" s="4">
        <f t="shared" si="44"/>
        <v>0</v>
      </c>
      <c r="AF26" s="4">
        <f t="shared" si="44"/>
        <v>0</v>
      </c>
      <c r="AG26" s="4">
        <f>+AG27+AG32</f>
        <v>0</v>
      </c>
      <c r="AH26" s="4">
        <f t="shared" ref="AH26:BL26" si="45">+AH27+AH32</f>
        <v>0</v>
      </c>
      <c r="AI26" s="4">
        <f t="shared" si="45"/>
        <v>0</v>
      </c>
      <c r="AJ26" s="4">
        <f t="shared" si="45"/>
        <v>0</v>
      </c>
      <c r="AK26" s="4">
        <f t="shared" si="45"/>
        <v>0</v>
      </c>
      <c r="AL26" s="4">
        <f t="shared" si="45"/>
        <v>0</v>
      </c>
      <c r="AM26" s="13">
        <f t="shared" si="21"/>
        <v>550000</v>
      </c>
      <c r="AN26" s="4">
        <f t="shared" si="45"/>
        <v>0</v>
      </c>
      <c r="AO26" s="4">
        <f t="shared" si="45"/>
        <v>0</v>
      </c>
      <c r="AP26" s="4">
        <f t="shared" si="45"/>
        <v>0</v>
      </c>
      <c r="AQ26" s="4">
        <f t="shared" si="45"/>
        <v>0</v>
      </c>
      <c r="AR26" s="4">
        <f t="shared" si="45"/>
        <v>0</v>
      </c>
      <c r="AS26" s="4">
        <f t="shared" si="45"/>
        <v>0</v>
      </c>
      <c r="AT26" s="4">
        <f t="shared" si="45"/>
        <v>0</v>
      </c>
      <c r="AU26" s="4">
        <f t="shared" si="45"/>
        <v>0</v>
      </c>
      <c r="AV26" s="4">
        <f t="shared" si="45"/>
        <v>0</v>
      </c>
      <c r="AW26" s="4">
        <f t="shared" si="45"/>
        <v>0</v>
      </c>
      <c r="AX26" s="4">
        <f t="shared" si="45"/>
        <v>550000</v>
      </c>
      <c r="AY26" s="4">
        <f t="shared" si="45"/>
        <v>0</v>
      </c>
      <c r="AZ26" s="4">
        <f t="shared" si="45"/>
        <v>0</v>
      </c>
      <c r="BA26" s="4">
        <f t="shared" si="45"/>
        <v>0</v>
      </c>
      <c r="BB26" s="4">
        <f t="shared" si="45"/>
        <v>0</v>
      </c>
      <c r="BC26" s="4">
        <f t="shared" si="45"/>
        <v>0</v>
      </c>
      <c r="BD26" s="4">
        <f t="shared" si="45"/>
        <v>0</v>
      </c>
      <c r="BE26" s="4">
        <f t="shared" si="45"/>
        <v>0</v>
      </c>
      <c r="BF26" s="4">
        <f t="shared" si="45"/>
        <v>0</v>
      </c>
      <c r="BG26" s="4">
        <f t="shared" si="45"/>
        <v>0</v>
      </c>
      <c r="BH26" s="4">
        <f t="shared" si="45"/>
        <v>0</v>
      </c>
      <c r="BI26" s="4">
        <f t="shared" si="45"/>
        <v>0</v>
      </c>
      <c r="BJ26" s="4">
        <f t="shared" si="45"/>
        <v>0</v>
      </c>
      <c r="BK26" s="4">
        <f t="shared" si="45"/>
        <v>0</v>
      </c>
      <c r="BL26" s="4">
        <f t="shared" si="45"/>
        <v>0</v>
      </c>
    </row>
    <row r="27" spans="1:64" s="41" customFormat="1">
      <c r="A27" s="43" t="s">
        <v>10</v>
      </c>
      <c r="B27" s="4">
        <v>22864800</v>
      </c>
      <c r="C27" s="4">
        <f>+C28+C29+C30+C31</f>
        <v>0</v>
      </c>
      <c r="D27" s="13">
        <f t="shared" si="12"/>
        <v>0</v>
      </c>
      <c r="E27" s="13">
        <f t="shared" si="13"/>
        <v>0</v>
      </c>
      <c r="F27" s="4">
        <f>+F28+F29+F30+F31</f>
        <v>0</v>
      </c>
      <c r="G27" s="4">
        <f>+G28+G29+G30+G31</f>
        <v>0</v>
      </c>
      <c r="H27" s="4">
        <f t="shared" ref="H27:L27" si="46">+H28+H29+H30+H31</f>
        <v>0</v>
      </c>
      <c r="I27" s="4">
        <f t="shared" si="46"/>
        <v>0</v>
      </c>
      <c r="J27" s="4">
        <f t="shared" si="46"/>
        <v>0</v>
      </c>
      <c r="K27" s="4">
        <f t="shared" si="46"/>
        <v>0</v>
      </c>
      <c r="L27" s="4">
        <f t="shared" si="46"/>
        <v>0</v>
      </c>
      <c r="M27" s="4">
        <f>+M28+M29+M30+M31</f>
        <v>0</v>
      </c>
      <c r="N27" s="4">
        <f>+N28+N29+N30+N31</f>
        <v>0</v>
      </c>
      <c r="O27" s="4">
        <f t="shared" ref="O27" si="47">+O28+O29+O30+O31</f>
        <v>0</v>
      </c>
      <c r="P27" s="4">
        <f>+P28+P29+P30+P31</f>
        <v>0</v>
      </c>
      <c r="Q27" s="4">
        <f>+Q28+Q29+Q30+Q31</f>
        <v>0</v>
      </c>
      <c r="R27" s="4">
        <f t="shared" ref="R27:S27" si="48">+R28+R29+R30+R31</f>
        <v>0</v>
      </c>
      <c r="S27" s="4">
        <f t="shared" si="48"/>
        <v>0</v>
      </c>
      <c r="T27" s="4">
        <f>+T28+T29+T30+T31</f>
        <v>0</v>
      </c>
      <c r="U27" s="4">
        <f>+U28+U29+U30+U31</f>
        <v>0</v>
      </c>
      <c r="V27" s="4">
        <f t="shared" ref="V27:W27" si="49">+V28+V29+V30+V31</f>
        <v>0</v>
      </c>
      <c r="W27" s="4">
        <f t="shared" si="49"/>
        <v>0</v>
      </c>
      <c r="X27" s="4">
        <f>+X28+X29+X30+X31</f>
        <v>0</v>
      </c>
      <c r="Y27" s="13">
        <f t="shared" si="18"/>
        <v>0</v>
      </c>
      <c r="Z27" s="4">
        <f>+Z28+Z29+Z30+Z31</f>
        <v>0</v>
      </c>
      <c r="AA27" s="4">
        <f t="shared" ref="AA27:AF27" si="50">+AA28+AA29+AA30+AA31</f>
        <v>0</v>
      </c>
      <c r="AB27" s="4">
        <f t="shared" si="50"/>
        <v>0</v>
      </c>
      <c r="AC27" s="4">
        <f t="shared" si="50"/>
        <v>0</v>
      </c>
      <c r="AD27" s="4">
        <f t="shared" si="50"/>
        <v>0</v>
      </c>
      <c r="AE27" s="4">
        <f t="shared" si="50"/>
        <v>0</v>
      </c>
      <c r="AF27" s="4">
        <f t="shared" si="50"/>
        <v>0</v>
      </c>
      <c r="AG27" s="4">
        <f>+AG28+AG29+AG30+AG31</f>
        <v>0</v>
      </c>
      <c r="AH27" s="4">
        <f t="shared" ref="AH27:BL27" si="51">+AH28+AH29+AH30+AH31</f>
        <v>0</v>
      </c>
      <c r="AI27" s="4">
        <f t="shared" si="51"/>
        <v>0</v>
      </c>
      <c r="AJ27" s="4">
        <f t="shared" si="51"/>
        <v>0</v>
      </c>
      <c r="AK27" s="4">
        <f t="shared" si="51"/>
        <v>0</v>
      </c>
      <c r="AL27" s="4">
        <f t="shared" si="51"/>
        <v>0</v>
      </c>
      <c r="AM27" s="13">
        <f t="shared" si="21"/>
        <v>0</v>
      </c>
      <c r="AN27" s="4">
        <f t="shared" si="51"/>
        <v>0</v>
      </c>
      <c r="AO27" s="4">
        <f t="shared" si="51"/>
        <v>0</v>
      </c>
      <c r="AP27" s="4">
        <f t="shared" si="51"/>
        <v>0</v>
      </c>
      <c r="AQ27" s="4">
        <f t="shared" si="51"/>
        <v>0</v>
      </c>
      <c r="AR27" s="4">
        <f t="shared" si="51"/>
        <v>0</v>
      </c>
      <c r="AS27" s="4">
        <f t="shared" si="51"/>
        <v>0</v>
      </c>
      <c r="AT27" s="4">
        <f t="shared" si="51"/>
        <v>0</v>
      </c>
      <c r="AU27" s="4">
        <f t="shared" si="51"/>
        <v>0</v>
      </c>
      <c r="AV27" s="4">
        <f t="shared" si="51"/>
        <v>0</v>
      </c>
      <c r="AW27" s="4">
        <f t="shared" si="51"/>
        <v>0</v>
      </c>
      <c r="AX27" s="4">
        <f t="shared" si="51"/>
        <v>0</v>
      </c>
      <c r="AY27" s="4">
        <f t="shared" si="51"/>
        <v>0</v>
      </c>
      <c r="AZ27" s="4">
        <f t="shared" si="51"/>
        <v>0</v>
      </c>
      <c r="BA27" s="4">
        <f t="shared" si="51"/>
        <v>0</v>
      </c>
      <c r="BB27" s="4">
        <f t="shared" si="51"/>
        <v>0</v>
      </c>
      <c r="BC27" s="4">
        <f t="shared" si="51"/>
        <v>0</v>
      </c>
      <c r="BD27" s="4">
        <f t="shared" si="51"/>
        <v>0</v>
      </c>
      <c r="BE27" s="4">
        <f t="shared" si="51"/>
        <v>0</v>
      </c>
      <c r="BF27" s="4">
        <f t="shared" si="51"/>
        <v>0</v>
      </c>
      <c r="BG27" s="4">
        <f t="shared" si="51"/>
        <v>0</v>
      </c>
      <c r="BH27" s="4">
        <f t="shared" si="51"/>
        <v>0</v>
      </c>
      <c r="BI27" s="4">
        <f t="shared" si="51"/>
        <v>0</v>
      </c>
      <c r="BJ27" s="4">
        <f t="shared" si="51"/>
        <v>0</v>
      </c>
      <c r="BK27" s="4">
        <f t="shared" si="51"/>
        <v>0</v>
      </c>
      <c r="BL27" s="4">
        <f t="shared" si="51"/>
        <v>0</v>
      </c>
    </row>
    <row r="28" spans="1:64" s="7" customFormat="1" ht="14.25">
      <c r="A28" s="30" t="s">
        <v>11</v>
      </c>
      <c r="B28" s="6">
        <v>17785700</v>
      </c>
      <c r="C28" s="6"/>
      <c r="D28" s="8">
        <f t="shared" si="12"/>
        <v>0</v>
      </c>
      <c r="E28" s="13">
        <f t="shared" si="13"/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3">
        <f t="shared" si="18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3">
        <f t="shared" si="21"/>
        <v>0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4.25">
      <c r="A29" s="30" t="s">
        <v>12</v>
      </c>
      <c r="B29" s="6">
        <v>2031100</v>
      </c>
      <c r="C29" s="6"/>
      <c r="D29" s="8">
        <f t="shared" si="12"/>
        <v>0</v>
      </c>
      <c r="E29" s="13">
        <f t="shared" si="13"/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3">
        <f t="shared" si="18"/>
        <v>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3">
        <f t="shared" si="21"/>
        <v>0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4.25">
      <c r="A30" s="30" t="s">
        <v>13</v>
      </c>
      <c r="B30" s="6">
        <v>2540300</v>
      </c>
      <c r="C30" s="6"/>
      <c r="D30" s="8">
        <f t="shared" si="12"/>
        <v>0</v>
      </c>
      <c r="E30" s="13">
        <f t="shared" si="13"/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3">
        <f t="shared" si="18"/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3">
        <f t="shared" si="21"/>
        <v>0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4.25">
      <c r="A31" s="30" t="s">
        <v>14</v>
      </c>
      <c r="B31" s="6">
        <v>507700</v>
      </c>
      <c r="C31" s="6"/>
      <c r="D31" s="8">
        <f t="shared" si="12"/>
        <v>0</v>
      </c>
      <c r="E31" s="13">
        <f t="shared" si="13"/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3">
        <f t="shared" si="18"/>
        <v>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3">
        <f t="shared" si="21"/>
        <v>0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4.25">
      <c r="A32" s="30" t="s">
        <v>15</v>
      </c>
      <c r="B32" s="6">
        <v>221524800</v>
      </c>
      <c r="C32" s="6"/>
      <c r="D32" s="8">
        <f t="shared" si="12"/>
        <v>550000</v>
      </c>
      <c r="E32" s="13">
        <f t="shared" si="13"/>
        <v>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3">
        <f t="shared" si="18"/>
        <v>0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3">
        <f t="shared" si="21"/>
        <v>550000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>
        <v>550000</v>
      </c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41" customFormat="1">
      <c r="A33" s="43" t="s">
        <v>16</v>
      </c>
      <c r="B33" s="4">
        <v>2144521400</v>
      </c>
      <c r="C33" s="4">
        <f>+C34+C35+C36+C37+C38+C39+C40+C41+C42+C43+C44+C49+C50+C51+C52+C53+C54+C55+C62</f>
        <v>0</v>
      </c>
      <c r="D33" s="13">
        <f t="shared" si="12"/>
        <v>130873066</v>
      </c>
      <c r="E33" s="13">
        <f t="shared" si="13"/>
        <v>127037566</v>
      </c>
      <c r="F33" s="4">
        <f>+F34+F35+F36+F37+F38+F39+F40+F41+F42+F43+F44+F49+F50+F51+F52+F53+F54+F55+F62</f>
        <v>126587566</v>
      </c>
      <c r="G33" s="4">
        <f>+G34+G35+G36+G37+G38+G39+G40+G41+G42+G43+G44+G49+G50+G51+G52+G53+G54+G55+G62</f>
        <v>0</v>
      </c>
      <c r="H33" s="4">
        <f t="shared" ref="H33:L33" si="52">+H34+H35+H36+H37+H38+H39+H40+H41+H42+H43+H44+H49+H50+H51+H52+H53+H54+H55+H62</f>
        <v>0</v>
      </c>
      <c r="I33" s="4">
        <f t="shared" si="52"/>
        <v>0</v>
      </c>
      <c r="J33" s="4">
        <f t="shared" si="52"/>
        <v>0</v>
      </c>
      <c r="K33" s="4">
        <f t="shared" si="52"/>
        <v>0</v>
      </c>
      <c r="L33" s="4">
        <f t="shared" si="52"/>
        <v>0</v>
      </c>
      <c r="M33" s="4">
        <f>+M34+M35+M36+M37+M38+M39+M40+M41+M42+M43+M44+M49+M50+M51+M52+M53+M54+M55+M62</f>
        <v>0</v>
      </c>
      <c r="N33" s="4">
        <f>+N34+N35+N36+N37+N38+N39+N40+N41+N42+N43+N44+N49+N50+N51+N52+N53+N54+N55+N62</f>
        <v>0</v>
      </c>
      <c r="O33" s="4">
        <f t="shared" ref="O33" si="53">+O34+O35+O36+O37+O38+O39+O40+O41+O42+O43+O44+O49+O50+O51+O52+O53+O54+O55+O62</f>
        <v>0</v>
      </c>
      <c r="P33" s="4">
        <f>+P34+P35+P36+P37+P38+P39+P40+P41+P42+P43+P44+P49+P50+P51+P52+P53+P54+P55+P62</f>
        <v>0</v>
      </c>
      <c r="Q33" s="4">
        <f>+Q34+Q35+Q36+Q37+Q38+Q39+Q40+Q41+Q42+Q43+Q44+Q49+Q50+Q51+Q52+Q53+Q54+Q55+Q62</f>
        <v>0</v>
      </c>
      <c r="R33" s="4">
        <f t="shared" ref="R33:S33" si="54">+R34+R35+R36+R37+R38+R39+R40+R41+R42+R43+R44+R49+R50+R51+R52+R53+R54+R55+R62</f>
        <v>0</v>
      </c>
      <c r="S33" s="4">
        <f t="shared" si="54"/>
        <v>0</v>
      </c>
      <c r="T33" s="4">
        <f>+T34+T35+T36+T37+T38+T39+T40+T41+T42+T43+T44+T49+T50+T51+T52+T53+T54+T55+T62</f>
        <v>0</v>
      </c>
      <c r="U33" s="4">
        <f>+U34+U35+U36+U37+U38+U39+U40+U41+U42+U43+U44+U49+U50+U51+U52+U53+U54+U55+U62</f>
        <v>0</v>
      </c>
      <c r="V33" s="4">
        <f t="shared" ref="V33:W33" si="55">+V34+V35+V36+V37+V38+V39+V40+V41+V42+V43+V44+V49+V50+V51+V52+V53+V54+V55+V62</f>
        <v>450000</v>
      </c>
      <c r="W33" s="4">
        <f t="shared" si="55"/>
        <v>0</v>
      </c>
      <c r="X33" s="4">
        <f>+X34+X35+X36+X37+X38+X39+X40+X41+X42+X43+X44+X49+X50+X51+X52+X53+X54+X55+X62</f>
        <v>0</v>
      </c>
      <c r="Y33" s="13">
        <f t="shared" si="18"/>
        <v>0</v>
      </c>
      <c r="Z33" s="4">
        <f>+Z34+Z35+Z36+Z37+Z38+Z39+Z40+Z41+Z42+Z43+Z44+Z49+Z50+Z51+Z52+Z53+Z54+Z55+Z62</f>
        <v>0</v>
      </c>
      <c r="AA33" s="4">
        <f t="shared" ref="AA33:AF33" si="56">+AA34+AA35+AA36+AA37+AA38+AA39+AA40+AA41+AA42+AA43+AA44+AA49+AA50+AA51+AA52+AA53+AA54+AA55+AA62</f>
        <v>0</v>
      </c>
      <c r="AB33" s="4">
        <f t="shared" si="56"/>
        <v>0</v>
      </c>
      <c r="AC33" s="4">
        <f t="shared" si="56"/>
        <v>0</v>
      </c>
      <c r="AD33" s="4">
        <f t="shared" si="56"/>
        <v>0</v>
      </c>
      <c r="AE33" s="4">
        <f t="shared" si="56"/>
        <v>0</v>
      </c>
      <c r="AF33" s="4">
        <f t="shared" si="56"/>
        <v>0</v>
      </c>
      <c r="AG33" s="4">
        <f>+AG34+AG35+AG36+AG37+AG38+AG39+AG40+AG41+AG42+AG43+AG44+AG49+AG50+AG51+AG52+AG53+AG54+AG55+AG62</f>
        <v>0</v>
      </c>
      <c r="AH33" s="4">
        <f t="shared" ref="AH33:BL33" si="57">+AH34+AH35+AH36+AH37+AH38+AH39+AH40+AH41+AH42+AH43+AH44+AH49+AH50+AH51+AH52+AH53+AH54+AH55+AH62</f>
        <v>0</v>
      </c>
      <c r="AI33" s="4">
        <f t="shared" si="57"/>
        <v>0</v>
      </c>
      <c r="AJ33" s="4">
        <f t="shared" si="57"/>
        <v>0</v>
      </c>
      <c r="AK33" s="4">
        <f t="shared" si="57"/>
        <v>0</v>
      </c>
      <c r="AL33" s="4">
        <f t="shared" si="57"/>
        <v>0</v>
      </c>
      <c r="AM33" s="13">
        <f t="shared" si="21"/>
        <v>3835500</v>
      </c>
      <c r="AN33" s="4">
        <f t="shared" si="57"/>
        <v>0</v>
      </c>
      <c r="AO33" s="4">
        <f t="shared" si="57"/>
        <v>0</v>
      </c>
      <c r="AP33" s="4">
        <f t="shared" si="57"/>
        <v>0</v>
      </c>
      <c r="AQ33" s="4">
        <f t="shared" si="57"/>
        <v>0</v>
      </c>
      <c r="AR33" s="4">
        <f t="shared" si="57"/>
        <v>0</v>
      </c>
      <c r="AS33" s="4">
        <f t="shared" si="57"/>
        <v>335500</v>
      </c>
      <c r="AT33" s="4">
        <f t="shared" si="57"/>
        <v>0</v>
      </c>
      <c r="AU33" s="4">
        <f t="shared" si="57"/>
        <v>0</v>
      </c>
      <c r="AV33" s="4">
        <f t="shared" si="57"/>
        <v>0</v>
      </c>
      <c r="AW33" s="4">
        <f t="shared" si="57"/>
        <v>0</v>
      </c>
      <c r="AX33" s="4">
        <f t="shared" si="57"/>
        <v>0</v>
      </c>
      <c r="AY33" s="4">
        <f t="shared" si="57"/>
        <v>0</v>
      </c>
      <c r="AZ33" s="4">
        <f t="shared" si="57"/>
        <v>0</v>
      </c>
      <c r="BA33" s="4">
        <f t="shared" si="57"/>
        <v>0</v>
      </c>
      <c r="BB33" s="4">
        <f t="shared" si="57"/>
        <v>0</v>
      </c>
      <c r="BC33" s="4">
        <f t="shared" si="57"/>
        <v>0</v>
      </c>
      <c r="BD33" s="4">
        <f t="shared" si="57"/>
        <v>0</v>
      </c>
      <c r="BE33" s="4">
        <f t="shared" si="57"/>
        <v>0</v>
      </c>
      <c r="BF33" s="4">
        <f t="shared" si="57"/>
        <v>0</v>
      </c>
      <c r="BG33" s="4">
        <f t="shared" si="57"/>
        <v>0</v>
      </c>
      <c r="BH33" s="4">
        <f t="shared" si="57"/>
        <v>0</v>
      </c>
      <c r="BI33" s="4">
        <f t="shared" si="57"/>
        <v>3500000</v>
      </c>
      <c r="BJ33" s="4">
        <f t="shared" si="57"/>
        <v>0</v>
      </c>
      <c r="BK33" s="4">
        <f t="shared" si="57"/>
        <v>0</v>
      </c>
      <c r="BL33" s="4">
        <f t="shared" si="57"/>
        <v>0</v>
      </c>
    </row>
    <row r="34" spans="1:64" s="7" customFormat="1" ht="14.25">
      <c r="A34" s="30" t="s">
        <v>17</v>
      </c>
      <c r="B34" s="6">
        <v>36769200</v>
      </c>
      <c r="C34" s="6"/>
      <c r="D34" s="8">
        <f t="shared" si="12"/>
        <v>82000</v>
      </c>
      <c r="E34" s="13">
        <f t="shared" si="13"/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3">
        <f t="shared" si="18"/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3">
        <f t="shared" si="21"/>
        <v>82000</v>
      </c>
      <c r="AN34" s="6"/>
      <c r="AO34" s="6"/>
      <c r="AP34" s="6"/>
      <c r="AQ34" s="6"/>
      <c r="AR34" s="6"/>
      <c r="AS34" s="6">
        <v>82000</v>
      </c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 ht="14.25">
      <c r="A35" s="30" t="s">
        <v>18</v>
      </c>
      <c r="B35" s="6">
        <v>116115900</v>
      </c>
      <c r="C35" s="6"/>
      <c r="D35" s="8">
        <f t="shared" si="12"/>
        <v>0</v>
      </c>
      <c r="E35" s="13">
        <f t="shared" si="13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3">
        <f t="shared" si="18"/>
        <v>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3">
        <f t="shared" si="21"/>
        <v>0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 ht="14.25">
      <c r="A36" s="30" t="s">
        <v>19</v>
      </c>
      <c r="B36" s="6">
        <v>326965400</v>
      </c>
      <c r="C36" s="6"/>
      <c r="D36" s="8">
        <f t="shared" si="12"/>
        <v>0</v>
      </c>
      <c r="E36" s="13">
        <f t="shared" si="13"/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3">
        <f t="shared" si="18"/>
        <v>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3">
        <f t="shared" si="21"/>
        <v>0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 ht="14.25">
      <c r="A37" s="30" t="s">
        <v>20</v>
      </c>
      <c r="B37" s="6">
        <v>389741600</v>
      </c>
      <c r="C37" s="6"/>
      <c r="D37" s="8">
        <f t="shared" si="12"/>
        <v>0</v>
      </c>
      <c r="E37" s="13">
        <f t="shared" si="13"/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3">
        <f t="shared" si="18"/>
        <v>0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3">
        <f t="shared" si="21"/>
        <v>0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 ht="14.25">
      <c r="A38" s="30" t="s">
        <v>21</v>
      </c>
      <c r="B38" s="6">
        <v>35495800</v>
      </c>
      <c r="C38" s="6"/>
      <c r="D38" s="8">
        <f t="shared" si="12"/>
        <v>0</v>
      </c>
      <c r="E38" s="13">
        <f t="shared" si="13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3">
        <f t="shared" si="18"/>
        <v>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3">
        <f t="shared" si="21"/>
        <v>0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14.25">
      <c r="A39" s="30" t="s">
        <v>22</v>
      </c>
      <c r="B39" s="6">
        <v>32693000</v>
      </c>
      <c r="C39" s="6"/>
      <c r="D39" s="8">
        <f t="shared" si="12"/>
        <v>0</v>
      </c>
      <c r="E39" s="13">
        <f t="shared" si="13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3">
        <f t="shared" si="18"/>
        <v>0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13">
        <f t="shared" si="21"/>
        <v>0</v>
      </c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14.25">
      <c r="A40" s="30" t="s">
        <v>23</v>
      </c>
      <c r="B40" s="6">
        <v>48314500</v>
      </c>
      <c r="C40" s="6"/>
      <c r="D40" s="8">
        <f t="shared" si="12"/>
        <v>0</v>
      </c>
      <c r="E40" s="13">
        <f t="shared" si="13"/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3">
        <f t="shared" si="18"/>
        <v>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3">
        <f t="shared" si="21"/>
        <v>0</v>
      </c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14.25">
      <c r="A41" s="30" t="s">
        <v>24</v>
      </c>
      <c r="B41" s="6">
        <v>742700</v>
      </c>
      <c r="C41" s="6"/>
      <c r="D41" s="8">
        <f t="shared" si="12"/>
        <v>0</v>
      </c>
      <c r="E41" s="13">
        <f t="shared" si="13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3">
        <f t="shared" si="18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13">
        <f t="shared" si="21"/>
        <v>0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14.25">
      <c r="A42" s="30" t="s">
        <v>25</v>
      </c>
      <c r="B42" s="6">
        <v>6029700</v>
      </c>
      <c r="C42" s="6"/>
      <c r="D42" s="8">
        <f t="shared" si="12"/>
        <v>0</v>
      </c>
      <c r="E42" s="13">
        <f t="shared" si="13"/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3">
        <f t="shared" si="18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3">
        <f t="shared" si="21"/>
        <v>0</v>
      </c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14.25">
      <c r="A43" s="30" t="s">
        <v>26</v>
      </c>
      <c r="B43" s="6">
        <v>6567600</v>
      </c>
      <c r="C43" s="6"/>
      <c r="D43" s="8">
        <f t="shared" si="12"/>
        <v>0</v>
      </c>
      <c r="E43" s="13">
        <f t="shared" si="13"/>
        <v>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3">
        <f t="shared" si="18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3">
        <f t="shared" si="21"/>
        <v>0</v>
      </c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41" customFormat="1">
      <c r="A44" s="43" t="s">
        <v>27</v>
      </c>
      <c r="B44" s="4">
        <v>31880400</v>
      </c>
      <c r="C44" s="4">
        <f>+C45+C46+C47+C48</f>
        <v>0</v>
      </c>
      <c r="D44" s="13">
        <f t="shared" si="12"/>
        <v>0</v>
      </c>
      <c r="E44" s="13">
        <f t="shared" si="13"/>
        <v>0</v>
      </c>
      <c r="F44" s="4">
        <f>+F45+F46+F47+F48</f>
        <v>0</v>
      </c>
      <c r="G44" s="4">
        <f>+G45+G46+G47+G48</f>
        <v>0</v>
      </c>
      <c r="H44" s="4">
        <f t="shared" ref="H44:L44" si="58">+H45+H46+H47+H48</f>
        <v>0</v>
      </c>
      <c r="I44" s="4">
        <f t="shared" si="58"/>
        <v>0</v>
      </c>
      <c r="J44" s="4">
        <f t="shared" si="58"/>
        <v>0</v>
      </c>
      <c r="K44" s="4">
        <f t="shared" si="58"/>
        <v>0</v>
      </c>
      <c r="L44" s="4">
        <f t="shared" si="58"/>
        <v>0</v>
      </c>
      <c r="M44" s="4">
        <f>+M45+M46+M47+M48</f>
        <v>0</v>
      </c>
      <c r="N44" s="4">
        <f>+N45+N46+N47+N48</f>
        <v>0</v>
      </c>
      <c r="O44" s="4">
        <f t="shared" ref="O44" si="59">+O45+O46+O47+O48</f>
        <v>0</v>
      </c>
      <c r="P44" s="4">
        <f>+P45+P46+P47+P48</f>
        <v>0</v>
      </c>
      <c r="Q44" s="4">
        <f>+Q45+Q46+Q47+Q48</f>
        <v>0</v>
      </c>
      <c r="R44" s="4">
        <f t="shared" ref="R44:S44" si="60">+R45+R46+R47+R48</f>
        <v>0</v>
      </c>
      <c r="S44" s="4">
        <f t="shared" si="60"/>
        <v>0</v>
      </c>
      <c r="T44" s="4">
        <f>+T45+T46+T47+T48</f>
        <v>0</v>
      </c>
      <c r="U44" s="4">
        <f>+U45+U46+U47+U48</f>
        <v>0</v>
      </c>
      <c r="V44" s="4">
        <f t="shared" ref="V44:W44" si="61">+V45+V46+V47+V48</f>
        <v>0</v>
      </c>
      <c r="W44" s="4">
        <f t="shared" si="61"/>
        <v>0</v>
      </c>
      <c r="X44" s="4">
        <f>+X45+X46+X47+X48</f>
        <v>0</v>
      </c>
      <c r="Y44" s="13">
        <f t="shared" si="18"/>
        <v>0</v>
      </c>
      <c r="Z44" s="4">
        <f>+Z45+Z46+Z47+Z48</f>
        <v>0</v>
      </c>
      <c r="AA44" s="4">
        <f t="shared" ref="AA44:AF44" si="62">+AA45+AA46+AA47+AA48</f>
        <v>0</v>
      </c>
      <c r="AB44" s="4">
        <f t="shared" si="62"/>
        <v>0</v>
      </c>
      <c r="AC44" s="4">
        <f t="shared" si="62"/>
        <v>0</v>
      </c>
      <c r="AD44" s="4">
        <f t="shared" si="62"/>
        <v>0</v>
      </c>
      <c r="AE44" s="4">
        <f t="shared" si="62"/>
        <v>0</v>
      </c>
      <c r="AF44" s="4">
        <f t="shared" si="62"/>
        <v>0</v>
      </c>
      <c r="AG44" s="4">
        <f>+AG45+AG46+AG47+AG48</f>
        <v>0</v>
      </c>
      <c r="AH44" s="4">
        <f t="shared" ref="AH44:BL44" si="63">+AH45+AH46+AH47+AH48</f>
        <v>0</v>
      </c>
      <c r="AI44" s="4">
        <f t="shared" si="63"/>
        <v>0</v>
      </c>
      <c r="AJ44" s="4">
        <f t="shared" si="63"/>
        <v>0</v>
      </c>
      <c r="AK44" s="4">
        <f t="shared" si="63"/>
        <v>0</v>
      </c>
      <c r="AL44" s="4">
        <f t="shared" si="63"/>
        <v>0</v>
      </c>
      <c r="AM44" s="13">
        <f t="shared" si="21"/>
        <v>0</v>
      </c>
      <c r="AN44" s="4">
        <f t="shared" si="63"/>
        <v>0</v>
      </c>
      <c r="AO44" s="4">
        <f t="shared" si="63"/>
        <v>0</v>
      </c>
      <c r="AP44" s="4">
        <f t="shared" si="63"/>
        <v>0</v>
      </c>
      <c r="AQ44" s="4">
        <f t="shared" si="63"/>
        <v>0</v>
      </c>
      <c r="AR44" s="4">
        <f t="shared" si="63"/>
        <v>0</v>
      </c>
      <c r="AS44" s="4">
        <f t="shared" si="63"/>
        <v>0</v>
      </c>
      <c r="AT44" s="4">
        <f t="shared" si="63"/>
        <v>0</v>
      </c>
      <c r="AU44" s="4">
        <f t="shared" si="63"/>
        <v>0</v>
      </c>
      <c r="AV44" s="4">
        <f t="shared" si="63"/>
        <v>0</v>
      </c>
      <c r="AW44" s="4">
        <f t="shared" si="63"/>
        <v>0</v>
      </c>
      <c r="AX44" s="4">
        <f t="shared" si="63"/>
        <v>0</v>
      </c>
      <c r="AY44" s="4">
        <f t="shared" si="63"/>
        <v>0</v>
      </c>
      <c r="AZ44" s="4">
        <f t="shared" si="63"/>
        <v>0</v>
      </c>
      <c r="BA44" s="4">
        <f t="shared" si="63"/>
        <v>0</v>
      </c>
      <c r="BB44" s="4">
        <f t="shared" si="63"/>
        <v>0</v>
      </c>
      <c r="BC44" s="4">
        <f t="shared" si="63"/>
        <v>0</v>
      </c>
      <c r="BD44" s="4">
        <f t="shared" si="63"/>
        <v>0</v>
      </c>
      <c r="BE44" s="4">
        <f t="shared" si="63"/>
        <v>0</v>
      </c>
      <c r="BF44" s="4">
        <f t="shared" si="63"/>
        <v>0</v>
      </c>
      <c r="BG44" s="4">
        <f t="shared" si="63"/>
        <v>0</v>
      </c>
      <c r="BH44" s="4">
        <f t="shared" si="63"/>
        <v>0</v>
      </c>
      <c r="BI44" s="4">
        <f t="shared" si="63"/>
        <v>0</v>
      </c>
      <c r="BJ44" s="4">
        <f t="shared" si="63"/>
        <v>0</v>
      </c>
      <c r="BK44" s="4">
        <f t="shared" si="63"/>
        <v>0</v>
      </c>
      <c r="BL44" s="4">
        <f t="shared" si="63"/>
        <v>0</v>
      </c>
    </row>
    <row r="45" spans="1:64" s="7" customFormat="1" ht="14.25">
      <c r="A45" s="30" t="s">
        <v>28</v>
      </c>
      <c r="B45" s="6">
        <v>27121800</v>
      </c>
      <c r="C45" s="6"/>
      <c r="D45" s="8">
        <f t="shared" si="12"/>
        <v>0</v>
      </c>
      <c r="E45" s="13">
        <f t="shared" si="13"/>
        <v>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3">
        <f t="shared" si="18"/>
        <v>0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3">
        <f t="shared" si="21"/>
        <v>0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 ht="14.25">
      <c r="A46" s="30" t="s">
        <v>29</v>
      </c>
      <c r="B46" s="6">
        <v>0</v>
      </c>
      <c r="C46" s="6"/>
      <c r="D46" s="8">
        <f t="shared" si="12"/>
        <v>0</v>
      </c>
      <c r="E46" s="13">
        <f t="shared" si="13"/>
        <v>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3">
        <f t="shared" si="18"/>
        <v>0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3">
        <f t="shared" si="21"/>
        <v>0</v>
      </c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14.25">
      <c r="A47" s="30" t="s">
        <v>30</v>
      </c>
      <c r="B47" s="6">
        <v>2056800</v>
      </c>
      <c r="C47" s="6"/>
      <c r="D47" s="8">
        <f t="shared" si="12"/>
        <v>0</v>
      </c>
      <c r="E47" s="13">
        <f t="shared" si="13"/>
        <v>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3">
        <f t="shared" si="18"/>
        <v>0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3">
        <f t="shared" si="21"/>
        <v>0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14.25">
      <c r="A48" s="30" t="s">
        <v>31</v>
      </c>
      <c r="B48" s="6">
        <v>2701800</v>
      </c>
      <c r="C48" s="6"/>
      <c r="D48" s="8">
        <f t="shared" si="12"/>
        <v>0</v>
      </c>
      <c r="E48" s="13">
        <f t="shared" si="13"/>
        <v>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3">
        <f t="shared" si="18"/>
        <v>0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3">
        <f t="shared" si="21"/>
        <v>0</v>
      </c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14.25">
      <c r="A49" s="30" t="s">
        <v>32</v>
      </c>
      <c r="B49" s="6">
        <v>396962000</v>
      </c>
      <c r="C49" s="6"/>
      <c r="D49" s="8">
        <f t="shared" si="12"/>
        <v>0</v>
      </c>
      <c r="E49" s="13">
        <f t="shared" si="13"/>
        <v>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3">
        <f t="shared" si="18"/>
        <v>0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3">
        <f t="shared" si="21"/>
        <v>0</v>
      </c>
      <c r="AN49" s="6"/>
      <c r="AO49" s="6"/>
      <c r="AP49" s="6"/>
      <c r="AQ49" s="6"/>
      <c r="AR49" s="6"/>
      <c r="AS49" s="6">
        <v>0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14.25">
      <c r="A50" s="30" t="s">
        <v>33</v>
      </c>
      <c r="B50" s="6">
        <v>158641900</v>
      </c>
      <c r="C50" s="6"/>
      <c r="D50" s="8">
        <f t="shared" si="12"/>
        <v>218500</v>
      </c>
      <c r="E50" s="13">
        <f t="shared" si="13"/>
        <v>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3">
        <f t="shared" si="18"/>
        <v>0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3">
        <f t="shared" si="21"/>
        <v>218500</v>
      </c>
      <c r="AN50" s="6"/>
      <c r="AO50" s="6"/>
      <c r="AP50" s="6"/>
      <c r="AQ50" s="6"/>
      <c r="AR50" s="6"/>
      <c r="AS50" s="6">
        <v>218500</v>
      </c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14.25">
      <c r="A51" s="30" t="s">
        <v>34</v>
      </c>
      <c r="B51" s="6">
        <v>1710700</v>
      </c>
      <c r="C51" s="6"/>
      <c r="D51" s="8">
        <f t="shared" si="12"/>
        <v>0</v>
      </c>
      <c r="E51" s="13">
        <f t="shared" si="13"/>
        <v>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3">
        <f t="shared" si="18"/>
        <v>0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3">
        <f t="shared" si="21"/>
        <v>0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14.25">
      <c r="A52" s="30" t="s">
        <v>35</v>
      </c>
      <c r="B52" s="6">
        <v>45396500</v>
      </c>
      <c r="C52" s="6"/>
      <c r="D52" s="8">
        <f t="shared" si="12"/>
        <v>0</v>
      </c>
      <c r="E52" s="13">
        <f t="shared" si="13"/>
        <v>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3">
        <f t="shared" si="18"/>
        <v>0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3">
        <f t="shared" si="21"/>
        <v>0</v>
      </c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 ht="14.25">
      <c r="A53" s="30" t="s">
        <v>36</v>
      </c>
      <c r="B53" s="6">
        <v>120000</v>
      </c>
      <c r="C53" s="6"/>
      <c r="D53" s="8">
        <f t="shared" si="12"/>
        <v>0</v>
      </c>
      <c r="E53" s="13">
        <f t="shared" si="13"/>
        <v>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3">
        <f t="shared" si="18"/>
        <v>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13">
        <f t="shared" si="21"/>
        <v>0</v>
      </c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14.25">
      <c r="A54" s="30" t="s">
        <v>37</v>
      </c>
      <c r="B54" s="6">
        <v>6170500</v>
      </c>
      <c r="C54" s="6"/>
      <c r="D54" s="8">
        <f t="shared" si="12"/>
        <v>0</v>
      </c>
      <c r="E54" s="13">
        <f t="shared" si="13"/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3">
        <f t="shared" si="18"/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13">
        <f t="shared" si="21"/>
        <v>0</v>
      </c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41" customFormat="1">
      <c r="A55" s="43" t="s">
        <v>38</v>
      </c>
      <c r="B55" s="4">
        <v>500770400</v>
      </c>
      <c r="C55" s="4">
        <f>+C56+C57+C58+C59+C60+C61</f>
        <v>0</v>
      </c>
      <c r="D55" s="13">
        <f t="shared" si="12"/>
        <v>0</v>
      </c>
      <c r="E55" s="13">
        <f t="shared" si="13"/>
        <v>0</v>
      </c>
      <c r="F55" s="4">
        <f>+F56+F57+F58+F59+F60+F61</f>
        <v>0</v>
      </c>
      <c r="G55" s="4">
        <f>+G56+G57+G58+G59+G60+G61</f>
        <v>0</v>
      </c>
      <c r="H55" s="4">
        <f t="shared" ref="H55:L55" si="64">+H56+H57+H58+H59+H60+H61</f>
        <v>0</v>
      </c>
      <c r="I55" s="4">
        <f t="shared" si="64"/>
        <v>0</v>
      </c>
      <c r="J55" s="4">
        <f t="shared" si="64"/>
        <v>0</v>
      </c>
      <c r="K55" s="4">
        <f t="shared" si="64"/>
        <v>0</v>
      </c>
      <c r="L55" s="4">
        <f t="shared" si="64"/>
        <v>0</v>
      </c>
      <c r="M55" s="4">
        <f>+M56+M57+M58+M59+M60+M61</f>
        <v>0</v>
      </c>
      <c r="N55" s="4">
        <f>+N56+N57+N58+N59+N60+N61</f>
        <v>0</v>
      </c>
      <c r="O55" s="4">
        <f t="shared" ref="O55" si="65">+O56+O57+O58+O59+O60+O61</f>
        <v>0</v>
      </c>
      <c r="P55" s="4">
        <f>+P56+P57+P58+P59+P60+P61</f>
        <v>0</v>
      </c>
      <c r="Q55" s="4">
        <f>+Q56+Q57+Q58+Q59+Q60+Q61</f>
        <v>0</v>
      </c>
      <c r="R55" s="4">
        <f t="shared" ref="R55:S55" si="66">+R56+R57+R58+R59+R60+R61</f>
        <v>0</v>
      </c>
      <c r="S55" s="4">
        <f t="shared" si="66"/>
        <v>0</v>
      </c>
      <c r="T55" s="4">
        <f>+T56+T57+T58+T59+T60+T61</f>
        <v>0</v>
      </c>
      <c r="U55" s="4">
        <f>+U56+U57+U58+U59+U60+U61</f>
        <v>0</v>
      </c>
      <c r="V55" s="4">
        <f t="shared" ref="V55:W55" si="67">+V56+V57+V58+V59+V60+V61</f>
        <v>0</v>
      </c>
      <c r="W55" s="4">
        <f t="shared" si="67"/>
        <v>0</v>
      </c>
      <c r="X55" s="4">
        <f>+X56+X57+X58+X59+X60+X61</f>
        <v>0</v>
      </c>
      <c r="Y55" s="13">
        <f t="shared" si="18"/>
        <v>0</v>
      </c>
      <c r="Z55" s="4">
        <f>+Z56+Z57+Z58+Z59+Z60+Z61</f>
        <v>0</v>
      </c>
      <c r="AA55" s="4">
        <f t="shared" ref="AA55:AF55" si="68">+AA56+AA57+AA58+AA59+AA60+AA61</f>
        <v>0</v>
      </c>
      <c r="AB55" s="4">
        <f t="shared" si="68"/>
        <v>0</v>
      </c>
      <c r="AC55" s="4">
        <f t="shared" si="68"/>
        <v>0</v>
      </c>
      <c r="AD55" s="4">
        <f t="shared" si="68"/>
        <v>0</v>
      </c>
      <c r="AE55" s="4">
        <f t="shared" si="68"/>
        <v>0</v>
      </c>
      <c r="AF55" s="4">
        <f t="shared" si="68"/>
        <v>0</v>
      </c>
      <c r="AG55" s="4">
        <f>+AG56+AG57+AG58+AG59+AG60+AG61</f>
        <v>0</v>
      </c>
      <c r="AH55" s="4">
        <f t="shared" ref="AH55:BL55" si="69">+AH56+AH57+AH58+AH59+AH60+AH61</f>
        <v>0</v>
      </c>
      <c r="AI55" s="4">
        <f t="shared" si="69"/>
        <v>0</v>
      </c>
      <c r="AJ55" s="4">
        <f t="shared" si="69"/>
        <v>0</v>
      </c>
      <c r="AK55" s="4">
        <f t="shared" si="69"/>
        <v>0</v>
      </c>
      <c r="AL55" s="4">
        <f t="shared" si="69"/>
        <v>0</v>
      </c>
      <c r="AM55" s="13">
        <f t="shared" si="21"/>
        <v>0</v>
      </c>
      <c r="AN55" s="4">
        <f t="shared" si="69"/>
        <v>0</v>
      </c>
      <c r="AO55" s="4">
        <f t="shared" si="69"/>
        <v>0</v>
      </c>
      <c r="AP55" s="4">
        <f t="shared" si="69"/>
        <v>0</v>
      </c>
      <c r="AQ55" s="4">
        <f t="shared" si="69"/>
        <v>0</v>
      </c>
      <c r="AR55" s="4">
        <f t="shared" si="69"/>
        <v>0</v>
      </c>
      <c r="AS55" s="4">
        <f t="shared" si="69"/>
        <v>0</v>
      </c>
      <c r="AT55" s="4">
        <f t="shared" si="69"/>
        <v>0</v>
      </c>
      <c r="AU55" s="4">
        <f t="shared" si="69"/>
        <v>0</v>
      </c>
      <c r="AV55" s="4">
        <f t="shared" si="69"/>
        <v>0</v>
      </c>
      <c r="AW55" s="4">
        <f t="shared" si="69"/>
        <v>0</v>
      </c>
      <c r="AX55" s="4">
        <f t="shared" si="69"/>
        <v>0</v>
      </c>
      <c r="AY55" s="4">
        <f t="shared" si="69"/>
        <v>0</v>
      </c>
      <c r="AZ55" s="4">
        <f t="shared" si="69"/>
        <v>0</v>
      </c>
      <c r="BA55" s="4">
        <f t="shared" si="69"/>
        <v>0</v>
      </c>
      <c r="BB55" s="4">
        <f t="shared" si="69"/>
        <v>0</v>
      </c>
      <c r="BC55" s="4">
        <f t="shared" si="69"/>
        <v>0</v>
      </c>
      <c r="BD55" s="4">
        <f t="shared" si="69"/>
        <v>0</v>
      </c>
      <c r="BE55" s="4">
        <f t="shared" si="69"/>
        <v>0</v>
      </c>
      <c r="BF55" s="4">
        <f t="shared" si="69"/>
        <v>0</v>
      </c>
      <c r="BG55" s="4">
        <f t="shared" si="69"/>
        <v>0</v>
      </c>
      <c r="BH55" s="4">
        <f t="shared" si="69"/>
        <v>0</v>
      </c>
      <c r="BI55" s="4">
        <f t="shared" si="69"/>
        <v>0</v>
      </c>
      <c r="BJ55" s="4">
        <f t="shared" si="69"/>
        <v>0</v>
      </c>
      <c r="BK55" s="4">
        <f t="shared" si="69"/>
        <v>0</v>
      </c>
      <c r="BL55" s="4">
        <f t="shared" si="69"/>
        <v>0</v>
      </c>
    </row>
    <row r="56" spans="1:64" s="7" customFormat="1" ht="14.25">
      <c r="A56" s="30" t="s">
        <v>39</v>
      </c>
      <c r="B56" s="6">
        <v>5870000</v>
      </c>
      <c r="C56" s="6"/>
      <c r="D56" s="8">
        <f t="shared" si="12"/>
        <v>0</v>
      </c>
      <c r="E56" s="13">
        <f t="shared" si="13"/>
        <v>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3">
        <f t="shared" si="18"/>
        <v>0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3">
        <f t="shared" si="21"/>
        <v>0</v>
      </c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14.25">
      <c r="A57" s="30" t="s">
        <v>40</v>
      </c>
      <c r="B57" s="6">
        <v>490817700</v>
      </c>
      <c r="C57" s="6"/>
      <c r="D57" s="8">
        <f t="shared" si="12"/>
        <v>0</v>
      </c>
      <c r="E57" s="13">
        <f t="shared" si="13"/>
        <v>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3">
        <f t="shared" si="18"/>
        <v>0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13">
        <f t="shared" si="21"/>
        <v>0</v>
      </c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14.25">
      <c r="A58" s="30" t="s">
        <v>41</v>
      </c>
      <c r="B58" s="6">
        <v>2846700</v>
      </c>
      <c r="C58" s="6"/>
      <c r="D58" s="8">
        <f t="shared" si="12"/>
        <v>0</v>
      </c>
      <c r="E58" s="13">
        <f t="shared" si="13"/>
        <v>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3">
        <f t="shared" si="18"/>
        <v>0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3">
        <f t="shared" si="21"/>
        <v>0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14.25">
      <c r="A59" s="30" t="s">
        <v>42</v>
      </c>
      <c r="B59" s="6">
        <v>0</v>
      </c>
      <c r="C59" s="6"/>
      <c r="D59" s="8">
        <f t="shared" si="12"/>
        <v>0</v>
      </c>
      <c r="E59" s="13">
        <f t="shared" si="13"/>
        <v>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3">
        <f t="shared" si="18"/>
        <v>0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13">
        <f t="shared" si="21"/>
        <v>0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14.25">
      <c r="A60" s="30" t="s">
        <v>43</v>
      </c>
      <c r="B60" s="6">
        <v>1236000</v>
      </c>
      <c r="C60" s="6"/>
      <c r="D60" s="8">
        <f t="shared" si="12"/>
        <v>0</v>
      </c>
      <c r="E60" s="13">
        <f t="shared" si="13"/>
        <v>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3">
        <f t="shared" si="18"/>
        <v>0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13">
        <f t="shared" si="21"/>
        <v>0</v>
      </c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14.25">
      <c r="A61" s="30" t="s">
        <v>44</v>
      </c>
      <c r="B61" s="6">
        <v>0</v>
      </c>
      <c r="C61" s="6"/>
      <c r="D61" s="8">
        <f t="shared" si="12"/>
        <v>0</v>
      </c>
      <c r="E61" s="13">
        <f t="shared" si="13"/>
        <v>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3">
        <f t="shared" si="18"/>
        <v>0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13">
        <f t="shared" si="21"/>
        <v>0</v>
      </c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14.25">
      <c r="A62" s="30" t="s">
        <v>45</v>
      </c>
      <c r="B62" s="6">
        <v>3433600</v>
      </c>
      <c r="C62" s="6"/>
      <c r="D62" s="8">
        <f t="shared" si="12"/>
        <v>130572566</v>
      </c>
      <c r="E62" s="13">
        <f t="shared" si="13"/>
        <v>127037566</v>
      </c>
      <c r="F62" s="6">
        <v>126587566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>
        <v>450000</v>
      </c>
      <c r="W62" s="6"/>
      <c r="X62" s="6"/>
      <c r="Y62" s="13">
        <f t="shared" si="18"/>
        <v>0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13">
        <f t="shared" si="21"/>
        <v>3535000</v>
      </c>
      <c r="AN62" s="6"/>
      <c r="AO62" s="6"/>
      <c r="AP62" s="6"/>
      <c r="AQ62" s="6"/>
      <c r="AR62" s="6"/>
      <c r="AS62" s="6">
        <v>35000</v>
      </c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>
        <v>3500000</v>
      </c>
      <c r="BJ62" s="6"/>
      <c r="BK62" s="6"/>
      <c r="BL62" s="6"/>
    </row>
    <row r="63" spans="1:64" s="7" customFormat="1" ht="14.25">
      <c r="A63" s="43" t="s">
        <v>46</v>
      </c>
      <c r="B63" s="4">
        <v>480864200</v>
      </c>
      <c r="C63" s="4">
        <f>+C64+C71+C73</f>
        <v>0</v>
      </c>
      <c r="D63" s="8">
        <f t="shared" si="12"/>
        <v>0</v>
      </c>
      <c r="E63" s="13">
        <f t="shared" si="13"/>
        <v>0</v>
      </c>
      <c r="F63" s="4">
        <f>+F64+F71+F73</f>
        <v>0</v>
      </c>
      <c r="G63" s="4">
        <f>+G64+G71+G73</f>
        <v>0</v>
      </c>
      <c r="H63" s="4">
        <f t="shared" ref="H63:L63" si="70">+H64+H71+H73</f>
        <v>0</v>
      </c>
      <c r="I63" s="4">
        <f t="shared" si="70"/>
        <v>0</v>
      </c>
      <c r="J63" s="4">
        <f t="shared" si="70"/>
        <v>0</v>
      </c>
      <c r="K63" s="4">
        <f t="shared" si="70"/>
        <v>0</v>
      </c>
      <c r="L63" s="4">
        <f t="shared" si="70"/>
        <v>0</v>
      </c>
      <c r="M63" s="4">
        <f>+M64+M71+M73</f>
        <v>0</v>
      </c>
      <c r="N63" s="4">
        <f>+N64+N71+N73</f>
        <v>0</v>
      </c>
      <c r="O63" s="4">
        <f t="shared" ref="O63" si="71">+O64+O71+O73</f>
        <v>0</v>
      </c>
      <c r="P63" s="4">
        <f>+P64+P71+P73</f>
        <v>0</v>
      </c>
      <c r="Q63" s="4">
        <f>+Q64+Q71+Q73</f>
        <v>0</v>
      </c>
      <c r="R63" s="4">
        <f t="shared" ref="R63:S63" si="72">+R64+R71+R73</f>
        <v>0</v>
      </c>
      <c r="S63" s="4">
        <f t="shared" si="72"/>
        <v>0</v>
      </c>
      <c r="T63" s="4">
        <f>+T64+T71+T73</f>
        <v>0</v>
      </c>
      <c r="U63" s="4">
        <f>+U64+U71+U73</f>
        <v>0</v>
      </c>
      <c r="V63" s="4">
        <f t="shared" ref="V63:W63" si="73">+V64+V71+V73</f>
        <v>0</v>
      </c>
      <c r="W63" s="4">
        <f t="shared" si="73"/>
        <v>0</v>
      </c>
      <c r="X63" s="4">
        <f>+X64+X71+X73</f>
        <v>0</v>
      </c>
      <c r="Y63" s="13">
        <f t="shared" si="18"/>
        <v>0</v>
      </c>
      <c r="Z63" s="4">
        <f>+Z64+Z71+Z73</f>
        <v>0</v>
      </c>
      <c r="AA63" s="4">
        <f t="shared" ref="AA63:AF63" si="74">+AA64+AA71+AA73</f>
        <v>0</v>
      </c>
      <c r="AB63" s="4">
        <f t="shared" si="74"/>
        <v>0</v>
      </c>
      <c r="AC63" s="4">
        <f t="shared" si="74"/>
        <v>0</v>
      </c>
      <c r="AD63" s="4">
        <f t="shared" si="74"/>
        <v>0</v>
      </c>
      <c r="AE63" s="4">
        <f t="shared" si="74"/>
        <v>0</v>
      </c>
      <c r="AF63" s="4">
        <f t="shared" si="74"/>
        <v>0</v>
      </c>
      <c r="AG63" s="4">
        <f>+AG64+AG71+AG73</f>
        <v>0</v>
      </c>
      <c r="AH63" s="4">
        <f t="shared" ref="AH63:BL63" si="75">+AH64+AH71+AH73</f>
        <v>0</v>
      </c>
      <c r="AI63" s="4">
        <f t="shared" si="75"/>
        <v>0</v>
      </c>
      <c r="AJ63" s="4">
        <f t="shared" si="75"/>
        <v>0</v>
      </c>
      <c r="AK63" s="4">
        <f t="shared" si="75"/>
        <v>0</v>
      </c>
      <c r="AL63" s="4">
        <f t="shared" si="75"/>
        <v>0</v>
      </c>
      <c r="AM63" s="13">
        <f t="shared" si="21"/>
        <v>0</v>
      </c>
      <c r="AN63" s="4">
        <f t="shared" si="75"/>
        <v>0</v>
      </c>
      <c r="AO63" s="4">
        <f t="shared" si="75"/>
        <v>0</v>
      </c>
      <c r="AP63" s="4">
        <f t="shared" si="75"/>
        <v>0</v>
      </c>
      <c r="AQ63" s="4">
        <f t="shared" si="75"/>
        <v>0</v>
      </c>
      <c r="AR63" s="4">
        <f t="shared" si="75"/>
        <v>0</v>
      </c>
      <c r="AS63" s="4">
        <f t="shared" si="75"/>
        <v>0</v>
      </c>
      <c r="AT63" s="4">
        <f t="shared" si="75"/>
        <v>0</v>
      </c>
      <c r="AU63" s="4">
        <f t="shared" si="75"/>
        <v>0</v>
      </c>
      <c r="AV63" s="4">
        <f t="shared" si="75"/>
        <v>0</v>
      </c>
      <c r="AW63" s="4">
        <f t="shared" si="75"/>
        <v>0</v>
      </c>
      <c r="AX63" s="4">
        <f t="shared" si="75"/>
        <v>0</v>
      </c>
      <c r="AY63" s="4">
        <f t="shared" si="75"/>
        <v>0</v>
      </c>
      <c r="AZ63" s="4">
        <f t="shared" si="75"/>
        <v>0</v>
      </c>
      <c r="BA63" s="4">
        <f t="shared" si="75"/>
        <v>0</v>
      </c>
      <c r="BB63" s="4">
        <f t="shared" si="75"/>
        <v>0</v>
      </c>
      <c r="BC63" s="4">
        <f t="shared" si="75"/>
        <v>0</v>
      </c>
      <c r="BD63" s="4">
        <f t="shared" si="75"/>
        <v>0</v>
      </c>
      <c r="BE63" s="4">
        <f t="shared" si="75"/>
        <v>0</v>
      </c>
      <c r="BF63" s="4">
        <f t="shared" si="75"/>
        <v>0</v>
      </c>
      <c r="BG63" s="4">
        <f t="shared" si="75"/>
        <v>0</v>
      </c>
      <c r="BH63" s="4">
        <f t="shared" si="75"/>
        <v>0</v>
      </c>
      <c r="BI63" s="4">
        <f t="shared" si="75"/>
        <v>0</v>
      </c>
      <c r="BJ63" s="4">
        <f t="shared" si="75"/>
        <v>0</v>
      </c>
      <c r="BK63" s="4">
        <f t="shared" si="75"/>
        <v>0</v>
      </c>
      <c r="BL63" s="4">
        <f t="shared" si="75"/>
        <v>0</v>
      </c>
    </row>
    <row r="64" spans="1:64" s="7" customFormat="1" ht="14.25">
      <c r="A64" s="43" t="s">
        <v>47</v>
      </c>
      <c r="B64" s="4">
        <v>471881900</v>
      </c>
      <c r="C64" s="4">
        <f>+C65</f>
        <v>0</v>
      </c>
      <c r="D64" s="8">
        <f t="shared" si="12"/>
        <v>0</v>
      </c>
      <c r="E64" s="13">
        <f t="shared" si="13"/>
        <v>0</v>
      </c>
      <c r="F64" s="4">
        <f>+F65</f>
        <v>0</v>
      </c>
      <c r="G64" s="4">
        <f>+G65</f>
        <v>0</v>
      </c>
      <c r="H64" s="4">
        <f t="shared" ref="H64:L64" si="76">+H65</f>
        <v>0</v>
      </c>
      <c r="I64" s="4">
        <f t="shared" si="76"/>
        <v>0</v>
      </c>
      <c r="J64" s="4">
        <f t="shared" si="76"/>
        <v>0</v>
      </c>
      <c r="K64" s="4">
        <f t="shared" si="76"/>
        <v>0</v>
      </c>
      <c r="L64" s="4">
        <f t="shared" si="76"/>
        <v>0</v>
      </c>
      <c r="M64" s="4">
        <f>+M65</f>
        <v>0</v>
      </c>
      <c r="N64" s="4">
        <f>+N65</f>
        <v>0</v>
      </c>
      <c r="O64" s="4">
        <f t="shared" ref="O64" si="77">+O65</f>
        <v>0</v>
      </c>
      <c r="P64" s="4">
        <f>+P65</f>
        <v>0</v>
      </c>
      <c r="Q64" s="4">
        <f>+Q65</f>
        <v>0</v>
      </c>
      <c r="R64" s="4">
        <f t="shared" ref="R64:S64" si="78">+R65</f>
        <v>0</v>
      </c>
      <c r="S64" s="4">
        <f t="shared" si="78"/>
        <v>0</v>
      </c>
      <c r="T64" s="4">
        <f>+T65</f>
        <v>0</v>
      </c>
      <c r="U64" s="4">
        <f>+U65</f>
        <v>0</v>
      </c>
      <c r="V64" s="4">
        <f t="shared" ref="V64:W64" si="79">+V65</f>
        <v>0</v>
      </c>
      <c r="W64" s="4">
        <f t="shared" si="79"/>
        <v>0</v>
      </c>
      <c r="X64" s="4">
        <f>+X65</f>
        <v>0</v>
      </c>
      <c r="Y64" s="13">
        <f t="shared" si="18"/>
        <v>0</v>
      </c>
      <c r="Z64" s="4">
        <f>+Z65</f>
        <v>0</v>
      </c>
      <c r="AA64" s="4">
        <f t="shared" ref="AA64:AF64" si="80">+AA65</f>
        <v>0</v>
      </c>
      <c r="AB64" s="4">
        <f t="shared" si="80"/>
        <v>0</v>
      </c>
      <c r="AC64" s="4">
        <f t="shared" si="80"/>
        <v>0</v>
      </c>
      <c r="AD64" s="4">
        <f t="shared" si="80"/>
        <v>0</v>
      </c>
      <c r="AE64" s="4">
        <f t="shared" si="80"/>
        <v>0</v>
      </c>
      <c r="AF64" s="4">
        <f t="shared" si="80"/>
        <v>0</v>
      </c>
      <c r="AG64" s="4">
        <f>+AG65</f>
        <v>0</v>
      </c>
      <c r="AH64" s="4">
        <f t="shared" ref="AH64:BL64" si="81">+AH65</f>
        <v>0</v>
      </c>
      <c r="AI64" s="4">
        <f t="shared" si="81"/>
        <v>0</v>
      </c>
      <c r="AJ64" s="4">
        <f t="shared" si="81"/>
        <v>0</v>
      </c>
      <c r="AK64" s="4">
        <f t="shared" si="81"/>
        <v>0</v>
      </c>
      <c r="AL64" s="4">
        <f t="shared" si="81"/>
        <v>0</v>
      </c>
      <c r="AM64" s="13">
        <f t="shared" si="21"/>
        <v>0</v>
      </c>
      <c r="AN64" s="4">
        <f t="shared" si="81"/>
        <v>0</v>
      </c>
      <c r="AO64" s="4">
        <f t="shared" si="81"/>
        <v>0</v>
      </c>
      <c r="AP64" s="4">
        <f t="shared" si="81"/>
        <v>0</v>
      </c>
      <c r="AQ64" s="4">
        <f t="shared" si="81"/>
        <v>0</v>
      </c>
      <c r="AR64" s="4">
        <f t="shared" si="81"/>
        <v>0</v>
      </c>
      <c r="AS64" s="4">
        <f t="shared" si="81"/>
        <v>0</v>
      </c>
      <c r="AT64" s="4">
        <f t="shared" si="81"/>
        <v>0</v>
      </c>
      <c r="AU64" s="4">
        <f t="shared" si="81"/>
        <v>0</v>
      </c>
      <c r="AV64" s="4">
        <f t="shared" si="81"/>
        <v>0</v>
      </c>
      <c r="AW64" s="4">
        <f t="shared" si="81"/>
        <v>0</v>
      </c>
      <c r="AX64" s="4">
        <f t="shared" si="81"/>
        <v>0</v>
      </c>
      <c r="AY64" s="4">
        <f t="shared" si="81"/>
        <v>0</v>
      </c>
      <c r="AZ64" s="4">
        <f t="shared" si="81"/>
        <v>0</v>
      </c>
      <c r="BA64" s="4">
        <f t="shared" si="81"/>
        <v>0</v>
      </c>
      <c r="BB64" s="4">
        <f t="shared" si="81"/>
        <v>0</v>
      </c>
      <c r="BC64" s="4">
        <f t="shared" si="81"/>
        <v>0</v>
      </c>
      <c r="BD64" s="4">
        <f t="shared" si="81"/>
        <v>0</v>
      </c>
      <c r="BE64" s="4">
        <f t="shared" si="81"/>
        <v>0</v>
      </c>
      <c r="BF64" s="4">
        <f t="shared" si="81"/>
        <v>0</v>
      </c>
      <c r="BG64" s="4">
        <f t="shared" si="81"/>
        <v>0</v>
      </c>
      <c r="BH64" s="4">
        <f t="shared" si="81"/>
        <v>0</v>
      </c>
      <c r="BI64" s="4">
        <f t="shared" si="81"/>
        <v>0</v>
      </c>
      <c r="BJ64" s="4">
        <f t="shared" si="81"/>
        <v>0</v>
      </c>
      <c r="BK64" s="4">
        <f t="shared" si="81"/>
        <v>0</v>
      </c>
      <c r="BL64" s="4">
        <f t="shared" si="81"/>
        <v>0</v>
      </c>
    </row>
    <row r="65" spans="1:64" s="7" customFormat="1" ht="14.25">
      <c r="A65" s="43" t="s">
        <v>48</v>
      </c>
      <c r="B65" s="4">
        <v>471881900</v>
      </c>
      <c r="C65" s="4">
        <f>+C66+C67+C68+C69+C70</f>
        <v>0</v>
      </c>
      <c r="D65" s="8">
        <f t="shared" si="12"/>
        <v>0</v>
      </c>
      <c r="E65" s="13">
        <f t="shared" si="13"/>
        <v>0</v>
      </c>
      <c r="F65" s="4">
        <f>+F66+F67+F68+F69+F70</f>
        <v>0</v>
      </c>
      <c r="G65" s="4">
        <f>+G66+G67+G68+G69+G70</f>
        <v>0</v>
      </c>
      <c r="H65" s="4">
        <f t="shared" ref="H65:L65" si="82">+H66+H67+H68+H69+H70</f>
        <v>0</v>
      </c>
      <c r="I65" s="4">
        <f t="shared" si="82"/>
        <v>0</v>
      </c>
      <c r="J65" s="4">
        <f t="shared" si="82"/>
        <v>0</v>
      </c>
      <c r="K65" s="4">
        <f t="shared" si="82"/>
        <v>0</v>
      </c>
      <c r="L65" s="4">
        <f t="shared" si="82"/>
        <v>0</v>
      </c>
      <c r="M65" s="4">
        <f>+M66+M67+M68+M69+M70</f>
        <v>0</v>
      </c>
      <c r="N65" s="4">
        <f>+N66+N67+N68+N69+N70</f>
        <v>0</v>
      </c>
      <c r="O65" s="4">
        <f t="shared" ref="O65" si="83">+O66+O67+O68+O69+O70</f>
        <v>0</v>
      </c>
      <c r="P65" s="4">
        <f>+P66+P67+P68+P69+P70</f>
        <v>0</v>
      </c>
      <c r="Q65" s="4">
        <f>+Q66+Q67+Q68+Q69+Q70</f>
        <v>0</v>
      </c>
      <c r="R65" s="4">
        <f t="shared" ref="R65:S65" si="84">+R66+R67+R68+R69+R70</f>
        <v>0</v>
      </c>
      <c r="S65" s="4">
        <f t="shared" si="84"/>
        <v>0</v>
      </c>
      <c r="T65" s="4">
        <f>+T66+T67+T68+T69+T70</f>
        <v>0</v>
      </c>
      <c r="U65" s="4">
        <f>+U66+U67+U68+U69+U70</f>
        <v>0</v>
      </c>
      <c r="V65" s="4">
        <f t="shared" ref="V65:W65" si="85">+V66+V67+V68+V69+V70</f>
        <v>0</v>
      </c>
      <c r="W65" s="4">
        <f t="shared" si="85"/>
        <v>0</v>
      </c>
      <c r="X65" s="4">
        <f>+X66+X67+X68+X69+X70</f>
        <v>0</v>
      </c>
      <c r="Y65" s="13">
        <f t="shared" si="18"/>
        <v>0</v>
      </c>
      <c r="Z65" s="4">
        <f>+Z66+Z67+Z68+Z69+Z70</f>
        <v>0</v>
      </c>
      <c r="AA65" s="4">
        <f t="shared" ref="AA65:AF65" si="86">+AA66+AA67+AA68+AA69+AA70</f>
        <v>0</v>
      </c>
      <c r="AB65" s="4">
        <f t="shared" si="86"/>
        <v>0</v>
      </c>
      <c r="AC65" s="4">
        <f t="shared" si="86"/>
        <v>0</v>
      </c>
      <c r="AD65" s="4">
        <f t="shared" si="86"/>
        <v>0</v>
      </c>
      <c r="AE65" s="4">
        <f t="shared" si="86"/>
        <v>0</v>
      </c>
      <c r="AF65" s="4">
        <f t="shared" si="86"/>
        <v>0</v>
      </c>
      <c r="AG65" s="4">
        <f>+AG66+AG67+AG68+AG69+AG70</f>
        <v>0</v>
      </c>
      <c r="AH65" s="4">
        <f t="shared" ref="AH65:BL65" si="87">+AH66+AH67+AH68+AH69+AH70</f>
        <v>0</v>
      </c>
      <c r="AI65" s="4">
        <f t="shared" si="87"/>
        <v>0</v>
      </c>
      <c r="AJ65" s="4">
        <f t="shared" si="87"/>
        <v>0</v>
      </c>
      <c r="AK65" s="4">
        <f t="shared" si="87"/>
        <v>0</v>
      </c>
      <c r="AL65" s="4">
        <f t="shared" si="87"/>
        <v>0</v>
      </c>
      <c r="AM65" s="13">
        <f t="shared" si="21"/>
        <v>0</v>
      </c>
      <c r="AN65" s="4">
        <f t="shared" si="87"/>
        <v>0</v>
      </c>
      <c r="AO65" s="4">
        <f t="shared" si="87"/>
        <v>0</v>
      </c>
      <c r="AP65" s="4">
        <f t="shared" si="87"/>
        <v>0</v>
      </c>
      <c r="AQ65" s="4">
        <f t="shared" si="87"/>
        <v>0</v>
      </c>
      <c r="AR65" s="4">
        <f t="shared" si="87"/>
        <v>0</v>
      </c>
      <c r="AS65" s="4">
        <f t="shared" si="87"/>
        <v>0</v>
      </c>
      <c r="AT65" s="4">
        <f t="shared" si="87"/>
        <v>0</v>
      </c>
      <c r="AU65" s="4">
        <f t="shared" si="87"/>
        <v>0</v>
      </c>
      <c r="AV65" s="4">
        <f t="shared" si="87"/>
        <v>0</v>
      </c>
      <c r="AW65" s="4">
        <f t="shared" si="87"/>
        <v>0</v>
      </c>
      <c r="AX65" s="4">
        <f t="shared" si="87"/>
        <v>0</v>
      </c>
      <c r="AY65" s="4">
        <f t="shared" si="87"/>
        <v>0</v>
      </c>
      <c r="AZ65" s="4">
        <f t="shared" si="87"/>
        <v>0</v>
      </c>
      <c r="BA65" s="4">
        <f t="shared" si="87"/>
        <v>0</v>
      </c>
      <c r="BB65" s="4">
        <f t="shared" si="87"/>
        <v>0</v>
      </c>
      <c r="BC65" s="4">
        <f t="shared" si="87"/>
        <v>0</v>
      </c>
      <c r="BD65" s="4">
        <f t="shared" si="87"/>
        <v>0</v>
      </c>
      <c r="BE65" s="4">
        <f t="shared" si="87"/>
        <v>0</v>
      </c>
      <c r="BF65" s="4">
        <f t="shared" si="87"/>
        <v>0</v>
      </c>
      <c r="BG65" s="4">
        <f t="shared" si="87"/>
        <v>0</v>
      </c>
      <c r="BH65" s="4">
        <f t="shared" si="87"/>
        <v>0</v>
      </c>
      <c r="BI65" s="4">
        <f t="shared" si="87"/>
        <v>0</v>
      </c>
      <c r="BJ65" s="4">
        <f t="shared" si="87"/>
        <v>0</v>
      </c>
      <c r="BK65" s="4">
        <f t="shared" si="87"/>
        <v>0</v>
      </c>
      <c r="BL65" s="4">
        <f t="shared" si="87"/>
        <v>0</v>
      </c>
    </row>
    <row r="66" spans="1:64" s="7" customFormat="1" ht="14.25">
      <c r="A66" s="30" t="s">
        <v>49</v>
      </c>
      <c r="B66" s="6">
        <v>317870000</v>
      </c>
      <c r="C66" s="6"/>
      <c r="D66" s="8">
        <f t="shared" si="12"/>
        <v>0</v>
      </c>
      <c r="E66" s="13">
        <f t="shared" si="13"/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3">
        <f t="shared" si="18"/>
        <v>0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13">
        <f t="shared" si="21"/>
        <v>0</v>
      </c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" customFormat="1" ht="14.25">
      <c r="A67" s="30" t="s">
        <v>50</v>
      </c>
      <c r="B67" s="6">
        <v>29053700</v>
      </c>
      <c r="C67" s="6"/>
      <c r="D67" s="8">
        <f t="shared" si="12"/>
        <v>0</v>
      </c>
      <c r="E67" s="13">
        <f t="shared" si="13"/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3">
        <f t="shared" si="18"/>
        <v>0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3">
        <f t="shared" si="21"/>
        <v>0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14.25">
      <c r="A68" s="30" t="s">
        <v>51</v>
      </c>
      <c r="B68" s="6">
        <v>763300</v>
      </c>
      <c r="C68" s="6"/>
      <c r="D68" s="8">
        <f t="shared" si="12"/>
        <v>0</v>
      </c>
      <c r="E68" s="13">
        <f t="shared" si="13"/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3">
        <f t="shared" si="18"/>
        <v>0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3">
        <f t="shared" si="21"/>
        <v>0</v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22.5">
      <c r="A69" s="44" t="s">
        <v>52</v>
      </c>
      <c r="B69" s="6">
        <v>99757600</v>
      </c>
      <c r="C69" s="6"/>
      <c r="D69" s="8">
        <f t="shared" si="12"/>
        <v>0</v>
      </c>
      <c r="E69" s="13">
        <f t="shared" si="13"/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3">
        <f t="shared" si="18"/>
        <v>0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13">
        <f t="shared" si="21"/>
        <v>0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7" customFormat="1" ht="14.25">
      <c r="A70" s="30" t="s">
        <v>53</v>
      </c>
      <c r="B70" s="6">
        <v>24437300</v>
      </c>
      <c r="C70" s="6"/>
      <c r="D70" s="8">
        <f t="shared" si="12"/>
        <v>0</v>
      </c>
      <c r="E70" s="13">
        <f t="shared" si="13"/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3">
        <f t="shared" si="18"/>
        <v>0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3">
        <f t="shared" si="21"/>
        <v>0</v>
      </c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41" customFormat="1">
      <c r="A71" s="43" t="s">
        <v>54</v>
      </c>
      <c r="B71" s="4">
        <v>8188300</v>
      </c>
      <c r="C71" s="4">
        <f>+C72</f>
        <v>0</v>
      </c>
      <c r="D71" s="13">
        <f t="shared" si="12"/>
        <v>0</v>
      </c>
      <c r="E71" s="13">
        <f t="shared" si="13"/>
        <v>0</v>
      </c>
      <c r="F71" s="4">
        <f>+F72</f>
        <v>0</v>
      </c>
      <c r="G71" s="4">
        <f>+G72</f>
        <v>0</v>
      </c>
      <c r="H71" s="4">
        <f t="shared" ref="H71:L71" si="88">+H72</f>
        <v>0</v>
      </c>
      <c r="I71" s="4">
        <f t="shared" si="88"/>
        <v>0</v>
      </c>
      <c r="J71" s="4">
        <f t="shared" si="88"/>
        <v>0</v>
      </c>
      <c r="K71" s="4">
        <f t="shared" si="88"/>
        <v>0</v>
      </c>
      <c r="L71" s="4">
        <f t="shared" si="88"/>
        <v>0</v>
      </c>
      <c r="M71" s="4">
        <f>+M72</f>
        <v>0</v>
      </c>
      <c r="N71" s="4">
        <f>+N72</f>
        <v>0</v>
      </c>
      <c r="O71" s="4">
        <f t="shared" ref="O71" si="89">+O72</f>
        <v>0</v>
      </c>
      <c r="P71" s="4">
        <f>+P72</f>
        <v>0</v>
      </c>
      <c r="Q71" s="4">
        <f>+Q72</f>
        <v>0</v>
      </c>
      <c r="R71" s="4">
        <f t="shared" ref="R71:S71" si="90">+R72</f>
        <v>0</v>
      </c>
      <c r="S71" s="4">
        <f t="shared" si="90"/>
        <v>0</v>
      </c>
      <c r="T71" s="4">
        <f>+T72</f>
        <v>0</v>
      </c>
      <c r="U71" s="4">
        <f>+U72</f>
        <v>0</v>
      </c>
      <c r="V71" s="4">
        <f t="shared" ref="V71:W71" si="91">+V72</f>
        <v>0</v>
      </c>
      <c r="W71" s="4">
        <f t="shared" si="91"/>
        <v>0</v>
      </c>
      <c r="X71" s="4">
        <f>+X72</f>
        <v>0</v>
      </c>
      <c r="Y71" s="13">
        <f t="shared" si="18"/>
        <v>0</v>
      </c>
      <c r="Z71" s="4">
        <f>+Z72</f>
        <v>0</v>
      </c>
      <c r="AA71" s="4">
        <f t="shared" ref="AA71:AF71" si="92">+AA72</f>
        <v>0</v>
      </c>
      <c r="AB71" s="4">
        <f t="shared" si="92"/>
        <v>0</v>
      </c>
      <c r="AC71" s="4">
        <f t="shared" si="92"/>
        <v>0</v>
      </c>
      <c r="AD71" s="4">
        <f t="shared" si="92"/>
        <v>0</v>
      </c>
      <c r="AE71" s="4">
        <f t="shared" si="92"/>
        <v>0</v>
      </c>
      <c r="AF71" s="4">
        <f t="shared" si="92"/>
        <v>0</v>
      </c>
      <c r="AG71" s="4">
        <f>+AG72</f>
        <v>0</v>
      </c>
      <c r="AH71" s="4">
        <f t="shared" ref="AH71:BL71" si="93">+AH72</f>
        <v>0</v>
      </c>
      <c r="AI71" s="4">
        <f t="shared" si="93"/>
        <v>0</v>
      </c>
      <c r="AJ71" s="4">
        <f t="shared" si="93"/>
        <v>0</v>
      </c>
      <c r="AK71" s="4">
        <f t="shared" si="93"/>
        <v>0</v>
      </c>
      <c r="AL71" s="4">
        <f t="shared" si="93"/>
        <v>0</v>
      </c>
      <c r="AM71" s="13">
        <f t="shared" si="21"/>
        <v>0</v>
      </c>
      <c r="AN71" s="4">
        <f t="shared" si="93"/>
        <v>0</v>
      </c>
      <c r="AO71" s="4">
        <f t="shared" si="93"/>
        <v>0</v>
      </c>
      <c r="AP71" s="4">
        <f t="shared" si="93"/>
        <v>0</v>
      </c>
      <c r="AQ71" s="4">
        <f t="shared" si="93"/>
        <v>0</v>
      </c>
      <c r="AR71" s="4">
        <f t="shared" si="93"/>
        <v>0</v>
      </c>
      <c r="AS71" s="4">
        <f t="shared" si="93"/>
        <v>0</v>
      </c>
      <c r="AT71" s="4">
        <f t="shared" si="93"/>
        <v>0</v>
      </c>
      <c r="AU71" s="4">
        <f t="shared" si="93"/>
        <v>0</v>
      </c>
      <c r="AV71" s="4">
        <f t="shared" si="93"/>
        <v>0</v>
      </c>
      <c r="AW71" s="4">
        <f t="shared" si="93"/>
        <v>0</v>
      </c>
      <c r="AX71" s="4">
        <f t="shared" si="93"/>
        <v>0</v>
      </c>
      <c r="AY71" s="4">
        <f t="shared" si="93"/>
        <v>0</v>
      </c>
      <c r="AZ71" s="4">
        <f t="shared" si="93"/>
        <v>0</v>
      </c>
      <c r="BA71" s="4">
        <f t="shared" si="93"/>
        <v>0</v>
      </c>
      <c r="BB71" s="4">
        <f t="shared" si="93"/>
        <v>0</v>
      </c>
      <c r="BC71" s="4">
        <f t="shared" si="93"/>
        <v>0</v>
      </c>
      <c r="BD71" s="4">
        <f t="shared" si="93"/>
        <v>0</v>
      </c>
      <c r="BE71" s="4">
        <f t="shared" si="93"/>
        <v>0</v>
      </c>
      <c r="BF71" s="4">
        <f t="shared" si="93"/>
        <v>0</v>
      </c>
      <c r="BG71" s="4">
        <f t="shared" si="93"/>
        <v>0</v>
      </c>
      <c r="BH71" s="4">
        <f t="shared" si="93"/>
        <v>0</v>
      </c>
      <c r="BI71" s="4">
        <f t="shared" si="93"/>
        <v>0</v>
      </c>
      <c r="BJ71" s="4">
        <f t="shared" si="93"/>
        <v>0</v>
      </c>
      <c r="BK71" s="4">
        <f t="shared" si="93"/>
        <v>0</v>
      </c>
      <c r="BL71" s="4">
        <f t="shared" si="93"/>
        <v>0</v>
      </c>
    </row>
    <row r="72" spans="1:64" s="7" customFormat="1" ht="14.25">
      <c r="A72" s="30" t="s">
        <v>55</v>
      </c>
      <c r="B72" s="6">
        <v>8188300</v>
      </c>
      <c r="C72" s="6"/>
      <c r="D72" s="8">
        <f t="shared" si="12"/>
        <v>0</v>
      </c>
      <c r="E72" s="13">
        <f t="shared" si="13"/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3">
        <f t="shared" si="18"/>
        <v>0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3">
        <f t="shared" si="21"/>
        <v>0</v>
      </c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41" customFormat="1">
      <c r="A73" s="43" t="s">
        <v>56</v>
      </c>
      <c r="B73" s="4">
        <v>794000</v>
      </c>
      <c r="C73" s="4">
        <f>+C74+C75</f>
        <v>0</v>
      </c>
      <c r="D73" s="13">
        <f t="shared" si="12"/>
        <v>0</v>
      </c>
      <c r="E73" s="13">
        <f t="shared" si="13"/>
        <v>0</v>
      </c>
      <c r="F73" s="4">
        <f>+F74+F75</f>
        <v>0</v>
      </c>
      <c r="G73" s="4">
        <f>+G74+G75</f>
        <v>0</v>
      </c>
      <c r="H73" s="4">
        <f t="shared" ref="H73:L73" si="94">+H74+H75</f>
        <v>0</v>
      </c>
      <c r="I73" s="4">
        <f t="shared" si="94"/>
        <v>0</v>
      </c>
      <c r="J73" s="4">
        <f t="shared" si="94"/>
        <v>0</v>
      </c>
      <c r="K73" s="4">
        <f t="shared" si="94"/>
        <v>0</v>
      </c>
      <c r="L73" s="4">
        <f t="shared" si="94"/>
        <v>0</v>
      </c>
      <c r="M73" s="4">
        <f>+M74+M75</f>
        <v>0</v>
      </c>
      <c r="N73" s="4">
        <f>+N74+N75</f>
        <v>0</v>
      </c>
      <c r="O73" s="4">
        <f t="shared" ref="O73" si="95">+O74+O75</f>
        <v>0</v>
      </c>
      <c r="P73" s="4">
        <f>+P74+P75</f>
        <v>0</v>
      </c>
      <c r="Q73" s="4">
        <f>+Q74+Q75</f>
        <v>0</v>
      </c>
      <c r="R73" s="4">
        <f t="shared" ref="R73:S73" si="96">+R74+R75</f>
        <v>0</v>
      </c>
      <c r="S73" s="4">
        <f t="shared" si="96"/>
        <v>0</v>
      </c>
      <c r="T73" s="4">
        <f>+T74+T75</f>
        <v>0</v>
      </c>
      <c r="U73" s="4">
        <f>+U74+U75</f>
        <v>0</v>
      </c>
      <c r="V73" s="4">
        <f t="shared" ref="V73:W73" si="97">+V74+V75</f>
        <v>0</v>
      </c>
      <c r="W73" s="4">
        <f t="shared" si="97"/>
        <v>0</v>
      </c>
      <c r="X73" s="4">
        <f>+X74+X75</f>
        <v>0</v>
      </c>
      <c r="Y73" s="13">
        <f t="shared" si="18"/>
        <v>0</v>
      </c>
      <c r="Z73" s="4">
        <f>+Z74+Z75</f>
        <v>0</v>
      </c>
      <c r="AA73" s="4">
        <f t="shared" ref="AA73:AF73" si="98">+AA74+AA75</f>
        <v>0</v>
      </c>
      <c r="AB73" s="4">
        <f t="shared" si="98"/>
        <v>0</v>
      </c>
      <c r="AC73" s="4">
        <f t="shared" si="98"/>
        <v>0</v>
      </c>
      <c r="AD73" s="4">
        <f t="shared" si="98"/>
        <v>0</v>
      </c>
      <c r="AE73" s="4">
        <f t="shared" si="98"/>
        <v>0</v>
      </c>
      <c r="AF73" s="4">
        <f t="shared" si="98"/>
        <v>0</v>
      </c>
      <c r="AG73" s="4">
        <f>+AG74+AG75</f>
        <v>0</v>
      </c>
      <c r="AH73" s="4">
        <f t="shared" ref="AH73:BL73" si="99">+AH74+AH75</f>
        <v>0</v>
      </c>
      <c r="AI73" s="4">
        <f t="shared" si="99"/>
        <v>0</v>
      </c>
      <c r="AJ73" s="4">
        <f t="shared" si="99"/>
        <v>0</v>
      </c>
      <c r="AK73" s="4">
        <f t="shared" si="99"/>
        <v>0</v>
      </c>
      <c r="AL73" s="4">
        <f t="shared" si="99"/>
        <v>0</v>
      </c>
      <c r="AM73" s="13">
        <f t="shared" si="21"/>
        <v>0</v>
      </c>
      <c r="AN73" s="4">
        <f t="shared" si="99"/>
        <v>0</v>
      </c>
      <c r="AO73" s="4">
        <f t="shared" si="99"/>
        <v>0</v>
      </c>
      <c r="AP73" s="4">
        <f t="shared" si="99"/>
        <v>0</v>
      </c>
      <c r="AQ73" s="4">
        <f t="shared" si="99"/>
        <v>0</v>
      </c>
      <c r="AR73" s="4">
        <f t="shared" si="99"/>
        <v>0</v>
      </c>
      <c r="AS73" s="4">
        <f t="shared" si="99"/>
        <v>0</v>
      </c>
      <c r="AT73" s="4">
        <f t="shared" si="99"/>
        <v>0</v>
      </c>
      <c r="AU73" s="4">
        <f t="shared" si="99"/>
        <v>0</v>
      </c>
      <c r="AV73" s="4">
        <f t="shared" si="99"/>
        <v>0</v>
      </c>
      <c r="AW73" s="4">
        <f t="shared" si="99"/>
        <v>0</v>
      </c>
      <c r="AX73" s="4">
        <f t="shared" si="99"/>
        <v>0</v>
      </c>
      <c r="AY73" s="4">
        <f t="shared" si="99"/>
        <v>0</v>
      </c>
      <c r="AZ73" s="4">
        <f t="shared" si="99"/>
        <v>0</v>
      </c>
      <c r="BA73" s="4">
        <f t="shared" si="99"/>
        <v>0</v>
      </c>
      <c r="BB73" s="4">
        <f t="shared" si="99"/>
        <v>0</v>
      </c>
      <c r="BC73" s="4">
        <f t="shared" si="99"/>
        <v>0</v>
      </c>
      <c r="BD73" s="4">
        <f t="shared" si="99"/>
        <v>0</v>
      </c>
      <c r="BE73" s="4">
        <f t="shared" si="99"/>
        <v>0</v>
      </c>
      <c r="BF73" s="4">
        <f t="shared" si="99"/>
        <v>0</v>
      </c>
      <c r="BG73" s="4">
        <f t="shared" si="99"/>
        <v>0</v>
      </c>
      <c r="BH73" s="4">
        <f t="shared" si="99"/>
        <v>0</v>
      </c>
      <c r="BI73" s="4">
        <f t="shared" si="99"/>
        <v>0</v>
      </c>
      <c r="BJ73" s="4">
        <f t="shared" si="99"/>
        <v>0</v>
      </c>
      <c r="BK73" s="4">
        <f t="shared" si="99"/>
        <v>0</v>
      </c>
      <c r="BL73" s="4">
        <f t="shared" si="99"/>
        <v>0</v>
      </c>
    </row>
    <row r="74" spans="1:64" s="7" customFormat="1" ht="14.25">
      <c r="A74" s="30" t="s">
        <v>57</v>
      </c>
      <c r="B74" s="6">
        <v>180400</v>
      </c>
      <c r="C74" s="6"/>
      <c r="D74" s="8">
        <f t="shared" si="12"/>
        <v>0</v>
      </c>
      <c r="E74" s="13">
        <f t="shared" si="13"/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3">
        <f t="shared" si="18"/>
        <v>0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13">
        <f t="shared" si="21"/>
        <v>0</v>
      </c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7" customFormat="1" ht="14.25">
      <c r="A75" s="30" t="s">
        <v>58</v>
      </c>
      <c r="B75" s="6">
        <v>613600</v>
      </c>
      <c r="C75" s="6"/>
      <c r="D75" s="8">
        <f t="shared" si="12"/>
        <v>0</v>
      </c>
      <c r="E75" s="13">
        <f t="shared" si="13"/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3">
        <f t="shared" si="18"/>
        <v>0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13">
        <f t="shared" si="21"/>
        <v>0</v>
      </c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s="41" customFormat="1">
      <c r="A76" s="43" t="s">
        <v>59</v>
      </c>
      <c r="B76" s="4">
        <v>0</v>
      </c>
      <c r="C76" s="4">
        <v>0</v>
      </c>
      <c r="D76" s="13">
        <f t="shared" si="12"/>
        <v>0</v>
      </c>
      <c r="E76" s="13">
        <f t="shared" si="13"/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13">
        <f t="shared" si="18"/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13">
        <f t="shared" si="21"/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</row>
    <row r="77" spans="1:64" s="7" customFormat="1" ht="14.25">
      <c r="A77" s="30" t="s">
        <v>60</v>
      </c>
      <c r="B77" s="6">
        <v>0</v>
      </c>
      <c r="C77" s="6">
        <v>0</v>
      </c>
      <c r="D77" s="8">
        <f t="shared" si="12"/>
        <v>0</v>
      </c>
      <c r="E77" s="13">
        <f t="shared" si="13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13">
        <f t="shared" si="18"/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13">
        <f t="shared" si="21"/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</row>
    <row r="78" spans="1:64" s="41" customFormat="1">
      <c r="A78" s="43" t="s">
        <v>61</v>
      </c>
      <c r="B78" s="4">
        <v>100000000</v>
      </c>
      <c r="C78" s="4">
        <f>+C79</f>
        <v>0</v>
      </c>
      <c r="D78" s="13">
        <f t="shared" si="12"/>
        <v>0</v>
      </c>
      <c r="E78" s="13">
        <f t="shared" si="13"/>
        <v>0</v>
      </c>
      <c r="F78" s="4">
        <f>+F79</f>
        <v>0</v>
      </c>
      <c r="G78" s="4">
        <f>+G79</f>
        <v>0</v>
      </c>
      <c r="H78" s="4">
        <f t="shared" ref="H78:L78" si="100">+H79</f>
        <v>0</v>
      </c>
      <c r="I78" s="4">
        <f t="shared" si="100"/>
        <v>0</v>
      </c>
      <c r="J78" s="4">
        <f t="shared" si="100"/>
        <v>0</v>
      </c>
      <c r="K78" s="4">
        <f t="shared" si="100"/>
        <v>0</v>
      </c>
      <c r="L78" s="4">
        <f t="shared" si="100"/>
        <v>0</v>
      </c>
      <c r="M78" s="4">
        <f>+M79</f>
        <v>0</v>
      </c>
      <c r="N78" s="4">
        <f>+N79</f>
        <v>0</v>
      </c>
      <c r="O78" s="4">
        <f t="shared" ref="O78" si="101">+O79</f>
        <v>0</v>
      </c>
      <c r="P78" s="4">
        <f>+P79</f>
        <v>0</v>
      </c>
      <c r="Q78" s="4">
        <f>+Q79</f>
        <v>0</v>
      </c>
      <c r="R78" s="4">
        <f t="shared" ref="R78:S78" si="102">+R79</f>
        <v>0</v>
      </c>
      <c r="S78" s="4">
        <f t="shared" si="102"/>
        <v>0</v>
      </c>
      <c r="T78" s="4">
        <f>+T79</f>
        <v>0</v>
      </c>
      <c r="U78" s="4">
        <f>+U79</f>
        <v>0</v>
      </c>
      <c r="V78" s="4">
        <f t="shared" ref="V78:W78" si="103">+V79</f>
        <v>0</v>
      </c>
      <c r="W78" s="4">
        <f t="shared" si="103"/>
        <v>0</v>
      </c>
      <c r="X78" s="4">
        <f>+X79</f>
        <v>0</v>
      </c>
      <c r="Y78" s="13">
        <f t="shared" si="18"/>
        <v>0</v>
      </c>
      <c r="Z78" s="4">
        <f>+Z79</f>
        <v>0</v>
      </c>
      <c r="AA78" s="4">
        <f t="shared" ref="AA78:AF78" si="104">+AA79</f>
        <v>0</v>
      </c>
      <c r="AB78" s="4">
        <f t="shared" si="104"/>
        <v>0</v>
      </c>
      <c r="AC78" s="4">
        <f t="shared" si="104"/>
        <v>0</v>
      </c>
      <c r="AD78" s="4">
        <f t="shared" si="104"/>
        <v>0</v>
      </c>
      <c r="AE78" s="4">
        <f t="shared" si="104"/>
        <v>0</v>
      </c>
      <c r="AF78" s="4">
        <f t="shared" si="104"/>
        <v>0</v>
      </c>
      <c r="AG78" s="4">
        <f>+AG79</f>
        <v>0</v>
      </c>
      <c r="AH78" s="4">
        <f t="shared" ref="AH78:BL78" si="105">+AH79</f>
        <v>0</v>
      </c>
      <c r="AI78" s="4">
        <f t="shared" si="105"/>
        <v>0</v>
      </c>
      <c r="AJ78" s="4">
        <f t="shared" si="105"/>
        <v>0</v>
      </c>
      <c r="AK78" s="4">
        <f t="shared" si="105"/>
        <v>0</v>
      </c>
      <c r="AL78" s="4">
        <f t="shared" si="105"/>
        <v>0</v>
      </c>
      <c r="AM78" s="13">
        <f t="shared" si="21"/>
        <v>0</v>
      </c>
      <c r="AN78" s="4">
        <f t="shared" si="105"/>
        <v>0</v>
      </c>
      <c r="AO78" s="4">
        <f t="shared" si="105"/>
        <v>0</v>
      </c>
      <c r="AP78" s="4">
        <f t="shared" si="105"/>
        <v>0</v>
      </c>
      <c r="AQ78" s="4">
        <f t="shared" si="105"/>
        <v>0</v>
      </c>
      <c r="AR78" s="4">
        <f t="shared" si="105"/>
        <v>0</v>
      </c>
      <c r="AS78" s="4">
        <f t="shared" si="105"/>
        <v>0</v>
      </c>
      <c r="AT78" s="4">
        <f t="shared" si="105"/>
        <v>0</v>
      </c>
      <c r="AU78" s="4">
        <f t="shared" si="105"/>
        <v>0</v>
      </c>
      <c r="AV78" s="4">
        <f t="shared" si="105"/>
        <v>0</v>
      </c>
      <c r="AW78" s="4">
        <f t="shared" si="105"/>
        <v>0</v>
      </c>
      <c r="AX78" s="4">
        <f t="shared" si="105"/>
        <v>0</v>
      </c>
      <c r="AY78" s="4">
        <f t="shared" si="105"/>
        <v>0</v>
      </c>
      <c r="AZ78" s="4">
        <f t="shared" si="105"/>
        <v>0</v>
      </c>
      <c r="BA78" s="4">
        <f t="shared" si="105"/>
        <v>0</v>
      </c>
      <c r="BB78" s="4">
        <f t="shared" si="105"/>
        <v>0</v>
      </c>
      <c r="BC78" s="4">
        <f t="shared" si="105"/>
        <v>0</v>
      </c>
      <c r="BD78" s="4">
        <f t="shared" si="105"/>
        <v>0</v>
      </c>
      <c r="BE78" s="4">
        <f t="shared" si="105"/>
        <v>0</v>
      </c>
      <c r="BF78" s="4">
        <f t="shared" si="105"/>
        <v>0</v>
      </c>
      <c r="BG78" s="4">
        <f t="shared" si="105"/>
        <v>0</v>
      </c>
      <c r="BH78" s="4">
        <f t="shared" si="105"/>
        <v>0</v>
      </c>
      <c r="BI78" s="4">
        <f t="shared" si="105"/>
        <v>0</v>
      </c>
      <c r="BJ78" s="4">
        <f t="shared" si="105"/>
        <v>0</v>
      </c>
      <c r="BK78" s="4">
        <f t="shared" si="105"/>
        <v>0</v>
      </c>
      <c r="BL78" s="4">
        <f t="shared" si="105"/>
        <v>0</v>
      </c>
    </row>
    <row r="79" spans="1:64" s="41" customFormat="1">
      <c r="A79" s="43" t="s">
        <v>62</v>
      </c>
      <c r="B79" s="4">
        <v>100000000</v>
      </c>
      <c r="C79" s="4">
        <f>+C80+C81</f>
        <v>0</v>
      </c>
      <c r="D79" s="13">
        <f t="shared" si="12"/>
        <v>0</v>
      </c>
      <c r="E79" s="13">
        <f t="shared" si="13"/>
        <v>0</v>
      </c>
      <c r="F79" s="4">
        <f>+F80+F81</f>
        <v>0</v>
      </c>
      <c r="G79" s="4">
        <f>+G80+G81</f>
        <v>0</v>
      </c>
      <c r="H79" s="4">
        <f t="shared" ref="H79:L79" si="106">+H80+H81</f>
        <v>0</v>
      </c>
      <c r="I79" s="4">
        <f t="shared" si="106"/>
        <v>0</v>
      </c>
      <c r="J79" s="4">
        <f t="shared" si="106"/>
        <v>0</v>
      </c>
      <c r="K79" s="4">
        <f t="shared" si="106"/>
        <v>0</v>
      </c>
      <c r="L79" s="4">
        <f t="shared" si="106"/>
        <v>0</v>
      </c>
      <c r="M79" s="4">
        <f>+M80+M81</f>
        <v>0</v>
      </c>
      <c r="N79" s="4">
        <f>+N80+N81</f>
        <v>0</v>
      </c>
      <c r="O79" s="4">
        <f t="shared" ref="O79" si="107">+O80+O81</f>
        <v>0</v>
      </c>
      <c r="P79" s="4">
        <f>+P80+P81</f>
        <v>0</v>
      </c>
      <c r="Q79" s="4">
        <f>+Q80+Q81</f>
        <v>0</v>
      </c>
      <c r="R79" s="4">
        <f t="shared" ref="R79:S79" si="108">+R80+R81</f>
        <v>0</v>
      </c>
      <c r="S79" s="4">
        <f t="shared" si="108"/>
        <v>0</v>
      </c>
      <c r="T79" s="4">
        <f>+T80+T81</f>
        <v>0</v>
      </c>
      <c r="U79" s="4">
        <f>+U80+U81</f>
        <v>0</v>
      </c>
      <c r="V79" s="4">
        <f t="shared" ref="V79:W79" si="109">+V80+V81</f>
        <v>0</v>
      </c>
      <c r="W79" s="4">
        <f t="shared" si="109"/>
        <v>0</v>
      </c>
      <c r="X79" s="4">
        <f>+X80+X81</f>
        <v>0</v>
      </c>
      <c r="Y79" s="13">
        <f t="shared" si="18"/>
        <v>0</v>
      </c>
      <c r="Z79" s="4">
        <f>+Z80+Z81</f>
        <v>0</v>
      </c>
      <c r="AA79" s="4">
        <f t="shared" ref="AA79:AF79" si="110">+AA80+AA81</f>
        <v>0</v>
      </c>
      <c r="AB79" s="4">
        <f t="shared" si="110"/>
        <v>0</v>
      </c>
      <c r="AC79" s="4">
        <f t="shared" si="110"/>
        <v>0</v>
      </c>
      <c r="AD79" s="4">
        <f t="shared" si="110"/>
        <v>0</v>
      </c>
      <c r="AE79" s="4">
        <f t="shared" si="110"/>
        <v>0</v>
      </c>
      <c r="AF79" s="4">
        <f t="shared" si="110"/>
        <v>0</v>
      </c>
      <c r="AG79" s="4">
        <f>+AG80+AG81</f>
        <v>0</v>
      </c>
      <c r="AH79" s="4">
        <f t="shared" ref="AH79:BL79" si="111">+AH80+AH81</f>
        <v>0</v>
      </c>
      <c r="AI79" s="4">
        <f t="shared" si="111"/>
        <v>0</v>
      </c>
      <c r="AJ79" s="4">
        <f t="shared" si="111"/>
        <v>0</v>
      </c>
      <c r="AK79" s="4">
        <f t="shared" si="111"/>
        <v>0</v>
      </c>
      <c r="AL79" s="4">
        <f t="shared" si="111"/>
        <v>0</v>
      </c>
      <c r="AM79" s="13">
        <f t="shared" si="21"/>
        <v>0</v>
      </c>
      <c r="AN79" s="4">
        <f t="shared" si="111"/>
        <v>0</v>
      </c>
      <c r="AO79" s="4">
        <f t="shared" si="111"/>
        <v>0</v>
      </c>
      <c r="AP79" s="4">
        <f t="shared" si="111"/>
        <v>0</v>
      </c>
      <c r="AQ79" s="4">
        <f t="shared" si="111"/>
        <v>0</v>
      </c>
      <c r="AR79" s="4">
        <f t="shared" si="111"/>
        <v>0</v>
      </c>
      <c r="AS79" s="4">
        <f t="shared" si="111"/>
        <v>0</v>
      </c>
      <c r="AT79" s="4">
        <f t="shared" si="111"/>
        <v>0</v>
      </c>
      <c r="AU79" s="4">
        <f t="shared" si="111"/>
        <v>0</v>
      </c>
      <c r="AV79" s="4">
        <f t="shared" si="111"/>
        <v>0</v>
      </c>
      <c r="AW79" s="4">
        <f t="shared" si="111"/>
        <v>0</v>
      </c>
      <c r="AX79" s="4">
        <f t="shared" si="111"/>
        <v>0</v>
      </c>
      <c r="AY79" s="4">
        <f t="shared" si="111"/>
        <v>0</v>
      </c>
      <c r="AZ79" s="4">
        <f t="shared" si="111"/>
        <v>0</v>
      </c>
      <c r="BA79" s="4">
        <f t="shared" si="111"/>
        <v>0</v>
      </c>
      <c r="BB79" s="4">
        <f t="shared" si="111"/>
        <v>0</v>
      </c>
      <c r="BC79" s="4">
        <f t="shared" si="111"/>
        <v>0</v>
      </c>
      <c r="BD79" s="4">
        <f t="shared" si="111"/>
        <v>0</v>
      </c>
      <c r="BE79" s="4">
        <f t="shared" si="111"/>
        <v>0</v>
      </c>
      <c r="BF79" s="4">
        <f t="shared" si="111"/>
        <v>0</v>
      </c>
      <c r="BG79" s="4">
        <f t="shared" si="111"/>
        <v>0</v>
      </c>
      <c r="BH79" s="4">
        <f t="shared" si="111"/>
        <v>0</v>
      </c>
      <c r="BI79" s="4">
        <f t="shared" si="111"/>
        <v>0</v>
      </c>
      <c r="BJ79" s="4">
        <f t="shared" si="111"/>
        <v>0</v>
      </c>
      <c r="BK79" s="4">
        <f t="shared" si="111"/>
        <v>0</v>
      </c>
      <c r="BL79" s="4">
        <f t="shared" si="111"/>
        <v>0</v>
      </c>
    </row>
    <row r="80" spans="1:64" s="7" customFormat="1" ht="14.25">
      <c r="A80" s="30" t="s">
        <v>63</v>
      </c>
      <c r="B80" s="6">
        <v>100000000</v>
      </c>
      <c r="C80" s="6"/>
      <c r="D80" s="8">
        <f t="shared" si="12"/>
        <v>0</v>
      </c>
      <c r="E80" s="13">
        <f t="shared" si="13"/>
        <v>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3">
        <f t="shared" si="18"/>
        <v>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13">
        <f t="shared" si="21"/>
        <v>0</v>
      </c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s="7" customFormat="1" ht="14.25">
      <c r="A81" s="30" t="s">
        <v>64</v>
      </c>
      <c r="B81" s="6">
        <v>0</v>
      </c>
      <c r="C81" s="6">
        <v>0</v>
      </c>
      <c r="D81" s="8">
        <f t="shared" si="12"/>
        <v>0</v>
      </c>
      <c r="E81" s="13">
        <f t="shared" si="13"/>
        <v>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3">
        <f t="shared" si="18"/>
        <v>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13">
        <f t="shared" si="21"/>
        <v>0</v>
      </c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s="7" customFormat="1" ht="14.25">
      <c r="A82" s="39" t="s">
        <v>173</v>
      </c>
      <c r="B82" s="6"/>
      <c r="C82" s="13">
        <f t="shared" ref="C82:AK82" si="112">+C5+C8-C17</f>
        <v>0</v>
      </c>
      <c r="D82" s="13">
        <f t="shared" si="112"/>
        <v>62304628.770000011</v>
      </c>
      <c r="E82" s="13">
        <f t="shared" si="112"/>
        <v>32542296.770000011</v>
      </c>
      <c r="F82" s="13">
        <f t="shared" si="112"/>
        <v>32092296.770000011</v>
      </c>
      <c r="G82" s="13">
        <f t="shared" si="112"/>
        <v>0</v>
      </c>
      <c r="H82" s="13">
        <f t="shared" si="112"/>
        <v>0</v>
      </c>
      <c r="I82" s="13">
        <f t="shared" si="112"/>
        <v>0</v>
      </c>
      <c r="J82" s="13">
        <f t="shared" si="112"/>
        <v>450000</v>
      </c>
      <c r="K82" s="13">
        <f t="shared" si="112"/>
        <v>0</v>
      </c>
      <c r="L82" s="13">
        <f t="shared" si="112"/>
        <v>0</v>
      </c>
      <c r="M82" s="13">
        <f t="shared" si="112"/>
        <v>0</v>
      </c>
      <c r="N82" s="13">
        <f t="shared" si="112"/>
        <v>0</v>
      </c>
      <c r="O82" s="13">
        <f t="shared" si="112"/>
        <v>0</v>
      </c>
      <c r="P82" s="13">
        <f t="shared" si="112"/>
        <v>0</v>
      </c>
      <c r="Q82" s="13">
        <f t="shared" si="112"/>
        <v>0</v>
      </c>
      <c r="R82" s="13">
        <f t="shared" si="112"/>
        <v>0</v>
      </c>
      <c r="S82" s="13">
        <f t="shared" si="112"/>
        <v>0</v>
      </c>
      <c r="T82" s="13">
        <f t="shared" si="112"/>
        <v>0</v>
      </c>
      <c r="U82" s="13">
        <f t="shared" si="112"/>
        <v>0</v>
      </c>
      <c r="V82" s="13">
        <f t="shared" si="112"/>
        <v>0</v>
      </c>
      <c r="W82" s="13">
        <f t="shared" si="112"/>
        <v>0</v>
      </c>
      <c r="X82" s="13">
        <f t="shared" si="112"/>
        <v>0</v>
      </c>
      <c r="Y82" s="13">
        <f t="shared" si="112"/>
        <v>2727000</v>
      </c>
      <c r="Z82" s="13">
        <f t="shared" si="112"/>
        <v>0</v>
      </c>
      <c r="AA82" s="13">
        <f t="shared" si="112"/>
        <v>0</v>
      </c>
      <c r="AB82" s="13">
        <f t="shared" si="112"/>
        <v>0</v>
      </c>
      <c r="AC82" s="13">
        <f t="shared" si="112"/>
        <v>0</v>
      </c>
      <c r="AD82" s="13">
        <f t="shared" si="112"/>
        <v>0</v>
      </c>
      <c r="AE82" s="13">
        <f t="shared" si="112"/>
        <v>0</v>
      </c>
      <c r="AF82" s="13">
        <f t="shared" si="112"/>
        <v>0</v>
      </c>
      <c r="AG82" s="13">
        <f t="shared" si="112"/>
        <v>0</v>
      </c>
      <c r="AH82" s="13">
        <f t="shared" si="112"/>
        <v>0</v>
      </c>
      <c r="AI82" s="13">
        <f t="shared" si="112"/>
        <v>0</v>
      </c>
      <c r="AJ82" s="13">
        <f t="shared" si="112"/>
        <v>0</v>
      </c>
      <c r="AK82" s="13">
        <f t="shared" si="112"/>
        <v>0</v>
      </c>
      <c r="AL82" s="13">
        <f t="shared" ref="AL82:BL82" si="113">+AL5+AL8-AL17</f>
        <v>2727000</v>
      </c>
      <c r="AM82" s="13">
        <f t="shared" si="113"/>
        <v>27035332</v>
      </c>
      <c r="AN82" s="13">
        <f t="shared" si="113"/>
        <v>2200000</v>
      </c>
      <c r="AO82" s="13">
        <f t="shared" si="113"/>
        <v>0</v>
      </c>
      <c r="AP82" s="13">
        <f t="shared" si="113"/>
        <v>0</v>
      </c>
      <c r="AQ82" s="13">
        <f t="shared" si="113"/>
        <v>0</v>
      </c>
      <c r="AR82" s="13">
        <f t="shared" si="113"/>
        <v>0</v>
      </c>
      <c r="AS82" s="13">
        <f t="shared" si="113"/>
        <v>2032920</v>
      </c>
      <c r="AT82" s="13">
        <f t="shared" si="113"/>
        <v>0</v>
      </c>
      <c r="AU82" s="13">
        <f t="shared" si="113"/>
        <v>0</v>
      </c>
      <c r="AV82" s="13">
        <f t="shared" si="113"/>
        <v>0</v>
      </c>
      <c r="AW82" s="13">
        <f t="shared" si="113"/>
        <v>0</v>
      </c>
      <c r="AX82" s="13">
        <f t="shared" si="113"/>
        <v>15110000</v>
      </c>
      <c r="AY82" s="13">
        <f t="shared" si="113"/>
        <v>0</v>
      </c>
      <c r="AZ82" s="13">
        <f t="shared" si="113"/>
        <v>6289912</v>
      </c>
      <c r="BA82" s="13">
        <f t="shared" si="113"/>
        <v>0</v>
      </c>
      <c r="BB82" s="13">
        <f t="shared" si="113"/>
        <v>0</v>
      </c>
      <c r="BC82" s="13">
        <f t="shared" si="113"/>
        <v>0</v>
      </c>
      <c r="BD82" s="13">
        <f t="shared" si="113"/>
        <v>0</v>
      </c>
      <c r="BE82" s="13">
        <f t="shared" si="113"/>
        <v>0</v>
      </c>
      <c r="BF82" s="13">
        <f t="shared" si="113"/>
        <v>0</v>
      </c>
      <c r="BG82" s="13">
        <f t="shared" si="113"/>
        <v>0</v>
      </c>
      <c r="BH82" s="13">
        <f t="shared" si="113"/>
        <v>0</v>
      </c>
      <c r="BI82" s="13">
        <f t="shared" si="113"/>
        <v>500000</v>
      </c>
      <c r="BJ82" s="13">
        <f t="shared" si="113"/>
        <v>0</v>
      </c>
      <c r="BK82" s="13">
        <f t="shared" si="113"/>
        <v>902500</v>
      </c>
      <c r="BL82" s="13">
        <f t="shared" si="113"/>
        <v>0</v>
      </c>
    </row>
    <row r="83" spans="1:64" s="7" customFormat="1" ht="14.25">
      <c r="A83" s="39" t="s">
        <v>171</v>
      </c>
      <c r="B83" s="6"/>
      <c r="C83" s="6"/>
      <c r="D83" s="8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3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13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>
        <v>3500000</v>
      </c>
      <c r="BJ83" s="6"/>
      <c r="BK83" s="6"/>
      <c r="BL83" s="6"/>
    </row>
    <row r="84" spans="1:64" s="7" customFormat="1" ht="14.25">
      <c r="A84" s="39" t="s">
        <v>172</v>
      </c>
      <c r="B84" s="6"/>
      <c r="C84" s="6"/>
      <c r="D84" s="8"/>
      <c r="E84" s="1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3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13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>
        <v>2889000</v>
      </c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7" spans="1:64">
      <c r="A87" s="17"/>
      <c r="B87" s="17"/>
      <c r="C87" s="17"/>
      <c r="D87" s="17"/>
      <c r="E87" s="17"/>
      <c r="F87" s="17"/>
    </row>
    <row r="88" spans="1:64">
      <c r="A88" s="17"/>
      <c r="B88" s="17"/>
      <c r="C88" s="17"/>
      <c r="D88" s="62" t="s">
        <v>228</v>
      </c>
      <c r="E88" s="62"/>
      <c r="F88" s="62"/>
      <c r="G88" s="62"/>
      <c r="H88" s="62"/>
      <c r="I88" s="62"/>
      <c r="J88" s="17"/>
      <c r="K88" s="17"/>
      <c r="L88" s="17"/>
      <c r="M88" s="17"/>
      <c r="N88" s="17"/>
      <c r="O88" s="17"/>
      <c r="P88" s="17"/>
      <c r="Q88" s="17"/>
    </row>
    <row r="89" spans="1:6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6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6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6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</sheetData>
  <mergeCells count="2">
    <mergeCell ref="A1:F1"/>
    <mergeCell ref="D88:I88"/>
  </mergeCells>
  <pageMargins left="0.11811023622047245" right="0.11811023622047245" top="0.35433070866141736" bottom="0.15748031496062992" header="0.31496062992125984" footer="0.31496062992125984"/>
  <pageSetup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6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F67" sqref="F67"/>
    </sheetView>
  </sheetViews>
  <sheetFormatPr defaultRowHeight="11.25"/>
  <cols>
    <col min="1" max="1" width="4" style="17" customWidth="1"/>
    <col min="2" max="2" width="56.140625" style="18" customWidth="1"/>
    <col min="3" max="3" width="12.5703125" style="17" bestFit="1" customWidth="1"/>
    <col min="4" max="4" width="14" style="17" bestFit="1" customWidth="1"/>
    <col min="5" max="5" width="12.5703125" style="17" bestFit="1" customWidth="1"/>
    <col min="6" max="6" width="12.140625" style="17" customWidth="1"/>
    <col min="7" max="7" width="11.85546875" style="17" customWidth="1"/>
    <col min="8" max="8" width="11.42578125" style="17" customWidth="1"/>
    <col min="9" max="9" width="12.7109375" style="17" customWidth="1"/>
    <col min="10" max="10" width="9.42578125" style="17" customWidth="1"/>
    <col min="11" max="11" width="12.5703125" style="17" customWidth="1"/>
    <col min="12" max="12" width="11.5703125" style="17" customWidth="1"/>
    <col min="13" max="13" width="11.85546875" style="17" customWidth="1"/>
    <col min="14" max="14" width="10.85546875" style="17" customWidth="1"/>
    <col min="15" max="15" width="9.7109375" style="17" customWidth="1"/>
    <col min="16" max="16" width="11.140625" style="17" customWidth="1"/>
    <col min="17" max="17" width="6.85546875" style="17" customWidth="1"/>
    <col min="18" max="18" width="11.5703125" style="17" customWidth="1"/>
    <col min="19" max="19" width="11.42578125" style="17" customWidth="1"/>
    <col min="20" max="20" width="10" style="17" customWidth="1"/>
    <col min="21" max="21" width="12.140625" style="17" customWidth="1"/>
    <col min="22" max="22" width="8.7109375" style="17" customWidth="1"/>
    <col min="23" max="23" width="11.42578125" style="17" customWidth="1"/>
    <col min="24" max="24" width="11" style="17" customWidth="1"/>
    <col min="25" max="25" width="12.5703125" style="17" customWidth="1"/>
    <col min="26" max="26" width="14.42578125" style="17" customWidth="1"/>
    <col min="27" max="27" width="12.42578125" style="17" customWidth="1"/>
    <col min="28" max="28" width="11.5703125" style="17" customWidth="1"/>
    <col min="29" max="268" width="9.140625" style="17"/>
    <col min="269" max="269" width="10.28515625" style="17" customWidth="1"/>
    <col min="270" max="270" width="0" style="17" hidden="1" customWidth="1"/>
    <col min="271" max="271" width="11.42578125" style="17" customWidth="1"/>
    <col min="272" max="272" width="10.85546875" style="17" bestFit="1" customWidth="1"/>
    <col min="273" max="273" width="10" style="17" bestFit="1" customWidth="1"/>
    <col min="274" max="274" width="8.42578125" style="17" bestFit="1" customWidth="1"/>
    <col min="275" max="275" width="8.42578125" style="17" customWidth="1"/>
    <col min="276" max="276" width="9.28515625" style="17" customWidth="1"/>
    <col min="277" max="277" width="8.85546875" style="17" customWidth="1"/>
    <col min="278" max="278" width="9.140625" style="17" customWidth="1"/>
    <col min="279" max="279" width="8.5703125" style="17" customWidth="1"/>
    <col min="280" max="280" width="9" style="17" customWidth="1"/>
    <col min="281" max="281" width="7" style="17" customWidth="1"/>
    <col min="282" max="282" width="9.42578125" style="17" customWidth="1"/>
    <col min="283" max="283" width="8.85546875" style="17" customWidth="1"/>
    <col min="284" max="284" width="11.7109375" style="17" customWidth="1"/>
    <col min="285" max="524" width="9.140625" style="17"/>
    <col min="525" max="525" width="10.28515625" style="17" customWidth="1"/>
    <col min="526" max="526" width="0" style="17" hidden="1" customWidth="1"/>
    <col min="527" max="527" width="11.42578125" style="17" customWidth="1"/>
    <col min="528" max="528" width="10.85546875" style="17" bestFit="1" customWidth="1"/>
    <col min="529" max="529" width="10" style="17" bestFit="1" customWidth="1"/>
    <col min="530" max="530" width="8.42578125" style="17" bestFit="1" customWidth="1"/>
    <col min="531" max="531" width="8.42578125" style="17" customWidth="1"/>
    <col min="532" max="532" width="9.28515625" style="17" customWidth="1"/>
    <col min="533" max="533" width="8.85546875" style="17" customWidth="1"/>
    <col min="534" max="534" width="9.140625" style="17" customWidth="1"/>
    <col min="535" max="535" width="8.5703125" style="17" customWidth="1"/>
    <col min="536" max="536" width="9" style="17" customWidth="1"/>
    <col min="537" max="537" width="7" style="17" customWidth="1"/>
    <col min="538" max="538" width="9.42578125" style="17" customWidth="1"/>
    <col min="539" max="539" width="8.85546875" style="17" customWidth="1"/>
    <col min="540" max="540" width="11.7109375" style="17" customWidth="1"/>
    <col min="541" max="780" width="9.140625" style="17"/>
    <col min="781" max="781" width="10.28515625" style="17" customWidth="1"/>
    <col min="782" max="782" width="0" style="17" hidden="1" customWidth="1"/>
    <col min="783" max="783" width="11.42578125" style="17" customWidth="1"/>
    <col min="784" max="784" width="10.85546875" style="17" bestFit="1" customWidth="1"/>
    <col min="785" max="785" width="10" style="17" bestFit="1" customWidth="1"/>
    <col min="786" max="786" width="8.42578125" style="17" bestFit="1" customWidth="1"/>
    <col min="787" max="787" width="8.42578125" style="17" customWidth="1"/>
    <col min="788" max="788" width="9.28515625" style="17" customWidth="1"/>
    <col min="789" max="789" width="8.85546875" style="17" customWidth="1"/>
    <col min="790" max="790" width="9.140625" style="17" customWidth="1"/>
    <col min="791" max="791" width="8.5703125" style="17" customWidth="1"/>
    <col min="792" max="792" width="9" style="17" customWidth="1"/>
    <col min="793" max="793" width="7" style="17" customWidth="1"/>
    <col min="794" max="794" width="9.42578125" style="17" customWidth="1"/>
    <col min="795" max="795" width="8.85546875" style="17" customWidth="1"/>
    <col min="796" max="796" width="11.7109375" style="17" customWidth="1"/>
    <col min="797" max="1036" width="9.140625" style="17"/>
    <col min="1037" max="1037" width="10.28515625" style="17" customWidth="1"/>
    <col min="1038" max="1038" width="0" style="17" hidden="1" customWidth="1"/>
    <col min="1039" max="1039" width="11.42578125" style="17" customWidth="1"/>
    <col min="1040" max="1040" width="10.85546875" style="17" bestFit="1" customWidth="1"/>
    <col min="1041" max="1041" width="10" style="17" bestFit="1" customWidth="1"/>
    <col min="1042" max="1042" width="8.42578125" style="17" bestFit="1" customWidth="1"/>
    <col min="1043" max="1043" width="8.42578125" style="17" customWidth="1"/>
    <col min="1044" max="1044" width="9.28515625" style="17" customWidth="1"/>
    <col min="1045" max="1045" width="8.85546875" style="17" customWidth="1"/>
    <col min="1046" max="1046" width="9.140625" style="17" customWidth="1"/>
    <col min="1047" max="1047" width="8.5703125" style="17" customWidth="1"/>
    <col min="1048" max="1048" width="9" style="17" customWidth="1"/>
    <col min="1049" max="1049" width="7" style="17" customWidth="1"/>
    <col min="1050" max="1050" width="9.42578125" style="17" customWidth="1"/>
    <col min="1051" max="1051" width="8.85546875" style="17" customWidth="1"/>
    <col min="1052" max="1052" width="11.7109375" style="17" customWidth="1"/>
    <col min="1053" max="1292" width="9.140625" style="17"/>
    <col min="1293" max="1293" width="10.28515625" style="17" customWidth="1"/>
    <col min="1294" max="1294" width="0" style="17" hidden="1" customWidth="1"/>
    <col min="1295" max="1295" width="11.42578125" style="17" customWidth="1"/>
    <col min="1296" max="1296" width="10.85546875" style="17" bestFit="1" customWidth="1"/>
    <col min="1297" max="1297" width="10" style="17" bestFit="1" customWidth="1"/>
    <col min="1298" max="1298" width="8.42578125" style="17" bestFit="1" customWidth="1"/>
    <col min="1299" max="1299" width="8.42578125" style="17" customWidth="1"/>
    <col min="1300" max="1300" width="9.28515625" style="17" customWidth="1"/>
    <col min="1301" max="1301" width="8.85546875" style="17" customWidth="1"/>
    <col min="1302" max="1302" width="9.140625" style="17" customWidth="1"/>
    <col min="1303" max="1303" width="8.5703125" style="17" customWidth="1"/>
    <col min="1304" max="1304" width="9" style="17" customWidth="1"/>
    <col min="1305" max="1305" width="7" style="17" customWidth="1"/>
    <col min="1306" max="1306" width="9.42578125" style="17" customWidth="1"/>
    <col min="1307" max="1307" width="8.85546875" style="17" customWidth="1"/>
    <col min="1308" max="1308" width="11.7109375" style="17" customWidth="1"/>
    <col min="1309" max="1548" width="9.140625" style="17"/>
    <col min="1549" max="1549" width="10.28515625" style="17" customWidth="1"/>
    <col min="1550" max="1550" width="0" style="17" hidden="1" customWidth="1"/>
    <col min="1551" max="1551" width="11.42578125" style="17" customWidth="1"/>
    <col min="1552" max="1552" width="10.85546875" style="17" bestFit="1" customWidth="1"/>
    <col min="1553" max="1553" width="10" style="17" bestFit="1" customWidth="1"/>
    <col min="1554" max="1554" width="8.42578125" style="17" bestFit="1" customWidth="1"/>
    <col min="1555" max="1555" width="8.42578125" style="17" customWidth="1"/>
    <col min="1556" max="1556" width="9.28515625" style="17" customWidth="1"/>
    <col min="1557" max="1557" width="8.85546875" style="17" customWidth="1"/>
    <col min="1558" max="1558" width="9.140625" style="17" customWidth="1"/>
    <col min="1559" max="1559" width="8.5703125" style="17" customWidth="1"/>
    <col min="1560" max="1560" width="9" style="17" customWidth="1"/>
    <col min="1561" max="1561" width="7" style="17" customWidth="1"/>
    <col min="1562" max="1562" width="9.42578125" style="17" customWidth="1"/>
    <col min="1563" max="1563" width="8.85546875" style="17" customWidth="1"/>
    <col min="1564" max="1564" width="11.7109375" style="17" customWidth="1"/>
    <col min="1565" max="1804" width="9.140625" style="17"/>
    <col min="1805" max="1805" width="10.28515625" style="17" customWidth="1"/>
    <col min="1806" max="1806" width="0" style="17" hidden="1" customWidth="1"/>
    <col min="1807" max="1807" width="11.42578125" style="17" customWidth="1"/>
    <col min="1808" max="1808" width="10.85546875" style="17" bestFit="1" customWidth="1"/>
    <col min="1809" max="1809" width="10" style="17" bestFit="1" customWidth="1"/>
    <col min="1810" max="1810" width="8.42578125" style="17" bestFit="1" customWidth="1"/>
    <col min="1811" max="1811" width="8.42578125" style="17" customWidth="1"/>
    <col min="1812" max="1812" width="9.28515625" style="17" customWidth="1"/>
    <col min="1813" max="1813" width="8.85546875" style="17" customWidth="1"/>
    <col min="1814" max="1814" width="9.140625" style="17" customWidth="1"/>
    <col min="1815" max="1815" width="8.5703125" style="17" customWidth="1"/>
    <col min="1816" max="1816" width="9" style="17" customWidth="1"/>
    <col min="1817" max="1817" width="7" style="17" customWidth="1"/>
    <col min="1818" max="1818" width="9.42578125" style="17" customWidth="1"/>
    <col min="1819" max="1819" width="8.85546875" style="17" customWidth="1"/>
    <col min="1820" max="1820" width="11.7109375" style="17" customWidth="1"/>
    <col min="1821" max="2060" width="9.140625" style="17"/>
    <col min="2061" max="2061" width="10.28515625" style="17" customWidth="1"/>
    <col min="2062" max="2062" width="0" style="17" hidden="1" customWidth="1"/>
    <col min="2063" max="2063" width="11.42578125" style="17" customWidth="1"/>
    <col min="2064" max="2064" width="10.85546875" style="17" bestFit="1" customWidth="1"/>
    <col min="2065" max="2065" width="10" style="17" bestFit="1" customWidth="1"/>
    <col min="2066" max="2066" width="8.42578125" style="17" bestFit="1" customWidth="1"/>
    <col min="2067" max="2067" width="8.42578125" style="17" customWidth="1"/>
    <col min="2068" max="2068" width="9.28515625" style="17" customWidth="1"/>
    <col min="2069" max="2069" width="8.85546875" style="17" customWidth="1"/>
    <col min="2070" max="2070" width="9.140625" style="17" customWidth="1"/>
    <col min="2071" max="2071" width="8.5703125" style="17" customWidth="1"/>
    <col min="2072" max="2072" width="9" style="17" customWidth="1"/>
    <col min="2073" max="2073" width="7" style="17" customWidth="1"/>
    <col min="2074" max="2074" width="9.42578125" style="17" customWidth="1"/>
    <col min="2075" max="2075" width="8.85546875" style="17" customWidth="1"/>
    <col min="2076" max="2076" width="11.7109375" style="17" customWidth="1"/>
    <col min="2077" max="2316" width="9.140625" style="17"/>
    <col min="2317" max="2317" width="10.28515625" style="17" customWidth="1"/>
    <col min="2318" max="2318" width="0" style="17" hidden="1" customWidth="1"/>
    <col min="2319" max="2319" width="11.42578125" style="17" customWidth="1"/>
    <col min="2320" max="2320" width="10.85546875" style="17" bestFit="1" customWidth="1"/>
    <col min="2321" max="2321" width="10" style="17" bestFit="1" customWidth="1"/>
    <col min="2322" max="2322" width="8.42578125" style="17" bestFit="1" customWidth="1"/>
    <col min="2323" max="2323" width="8.42578125" style="17" customWidth="1"/>
    <col min="2324" max="2324" width="9.28515625" style="17" customWidth="1"/>
    <col min="2325" max="2325" width="8.85546875" style="17" customWidth="1"/>
    <col min="2326" max="2326" width="9.140625" style="17" customWidth="1"/>
    <col min="2327" max="2327" width="8.5703125" style="17" customWidth="1"/>
    <col min="2328" max="2328" width="9" style="17" customWidth="1"/>
    <col min="2329" max="2329" width="7" style="17" customWidth="1"/>
    <col min="2330" max="2330" width="9.42578125" style="17" customWidth="1"/>
    <col min="2331" max="2331" width="8.85546875" style="17" customWidth="1"/>
    <col min="2332" max="2332" width="11.7109375" style="17" customWidth="1"/>
    <col min="2333" max="2572" width="9.140625" style="17"/>
    <col min="2573" max="2573" width="10.28515625" style="17" customWidth="1"/>
    <col min="2574" max="2574" width="0" style="17" hidden="1" customWidth="1"/>
    <col min="2575" max="2575" width="11.42578125" style="17" customWidth="1"/>
    <col min="2576" max="2576" width="10.85546875" style="17" bestFit="1" customWidth="1"/>
    <col min="2577" max="2577" width="10" style="17" bestFit="1" customWidth="1"/>
    <col min="2578" max="2578" width="8.42578125" style="17" bestFit="1" customWidth="1"/>
    <col min="2579" max="2579" width="8.42578125" style="17" customWidth="1"/>
    <col min="2580" max="2580" width="9.28515625" style="17" customWidth="1"/>
    <col min="2581" max="2581" width="8.85546875" style="17" customWidth="1"/>
    <col min="2582" max="2582" width="9.140625" style="17" customWidth="1"/>
    <col min="2583" max="2583" width="8.5703125" style="17" customWidth="1"/>
    <col min="2584" max="2584" width="9" style="17" customWidth="1"/>
    <col min="2585" max="2585" width="7" style="17" customWidth="1"/>
    <col min="2586" max="2586" width="9.42578125" style="17" customWidth="1"/>
    <col min="2587" max="2587" width="8.85546875" style="17" customWidth="1"/>
    <col min="2588" max="2588" width="11.7109375" style="17" customWidth="1"/>
    <col min="2589" max="2828" width="9.140625" style="17"/>
    <col min="2829" max="2829" width="10.28515625" style="17" customWidth="1"/>
    <col min="2830" max="2830" width="0" style="17" hidden="1" customWidth="1"/>
    <col min="2831" max="2831" width="11.42578125" style="17" customWidth="1"/>
    <col min="2832" max="2832" width="10.85546875" style="17" bestFit="1" customWidth="1"/>
    <col min="2833" max="2833" width="10" style="17" bestFit="1" customWidth="1"/>
    <col min="2834" max="2834" width="8.42578125" style="17" bestFit="1" customWidth="1"/>
    <col min="2835" max="2835" width="8.42578125" style="17" customWidth="1"/>
    <col min="2836" max="2836" width="9.28515625" style="17" customWidth="1"/>
    <col min="2837" max="2837" width="8.85546875" style="17" customWidth="1"/>
    <col min="2838" max="2838" width="9.140625" style="17" customWidth="1"/>
    <col min="2839" max="2839" width="8.5703125" style="17" customWidth="1"/>
    <col min="2840" max="2840" width="9" style="17" customWidth="1"/>
    <col min="2841" max="2841" width="7" style="17" customWidth="1"/>
    <col min="2842" max="2842" width="9.42578125" style="17" customWidth="1"/>
    <col min="2843" max="2843" width="8.85546875" style="17" customWidth="1"/>
    <col min="2844" max="2844" width="11.7109375" style="17" customWidth="1"/>
    <col min="2845" max="3084" width="9.140625" style="17"/>
    <col min="3085" max="3085" width="10.28515625" style="17" customWidth="1"/>
    <col min="3086" max="3086" width="0" style="17" hidden="1" customWidth="1"/>
    <col min="3087" max="3087" width="11.42578125" style="17" customWidth="1"/>
    <col min="3088" max="3088" width="10.85546875" style="17" bestFit="1" customWidth="1"/>
    <col min="3089" max="3089" width="10" style="17" bestFit="1" customWidth="1"/>
    <col min="3090" max="3090" width="8.42578125" style="17" bestFit="1" customWidth="1"/>
    <col min="3091" max="3091" width="8.42578125" style="17" customWidth="1"/>
    <col min="3092" max="3092" width="9.28515625" style="17" customWidth="1"/>
    <col min="3093" max="3093" width="8.85546875" style="17" customWidth="1"/>
    <col min="3094" max="3094" width="9.140625" style="17" customWidth="1"/>
    <col min="3095" max="3095" width="8.5703125" style="17" customWidth="1"/>
    <col min="3096" max="3096" width="9" style="17" customWidth="1"/>
    <col min="3097" max="3097" width="7" style="17" customWidth="1"/>
    <col min="3098" max="3098" width="9.42578125" style="17" customWidth="1"/>
    <col min="3099" max="3099" width="8.85546875" style="17" customWidth="1"/>
    <col min="3100" max="3100" width="11.7109375" style="17" customWidth="1"/>
    <col min="3101" max="3340" width="9.140625" style="17"/>
    <col min="3341" max="3341" width="10.28515625" style="17" customWidth="1"/>
    <col min="3342" max="3342" width="0" style="17" hidden="1" customWidth="1"/>
    <col min="3343" max="3343" width="11.42578125" style="17" customWidth="1"/>
    <col min="3344" max="3344" width="10.85546875" style="17" bestFit="1" customWidth="1"/>
    <col min="3345" max="3345" width="10" style="17" bestFit="1" customWidth="1"/>
    <col min="3346" max="3346" width="8.42578125" style="17" bestFit="1" customWidth="1"/>
    <col min="3347" max="3347" width="8.42578125" style="17" customWidth="1"/>
    <col min="3348" max="3348" width="9.28515625" style="17" customWidth="1"/>
    <col min="3349" max="3349" width="8.85546875" style="17" customWidth="1"/>
    <col min="3350" max="3350" width="9.140625" style="17" customWidth="1"/>
    <col min="3351" max="3351" width="8.5703125" style="17" customWidth="1"/>
    <col min="3352" max="3352" width="9" style="17" customWidth="1"/>
    <col min="3353" max="3353" width="7" style="17" customWidth="1"/>
    <col min="3354" max="3354" width="9.42578125" style="17" customWidth="1"/>
    <col min="3355" max="3355" width="8.85546875" style="17" customWidth="1"/>
    <col min="3356" max="3356" width="11.7109375" style="17" customWidth="1"/>
    <col min="3357" max="3596" width="9.140625" style="17"/>
    <col min="3597" max="3597" width="10.28515625" style="17" customWidth="1"/>
    <col min="3598" max="3598" width="0" style="17" hidden="1" customWidth="1"/>
    <col min="3599" max="3599" width="11.42578125" style="17" customWidth="1"/>
    <col min="3600" max="3600" width="10.85546875" style="17" bestFit="1" customWidth="1"/>
    <col min="3601" max="3601" width="10" style="17" bestFit="1" customWidth="1"/>
    <col min="3602" max="3602" width="8.42578125" style="17" bestFit="1" customWidth="1"/>
    <col min="3603" max="3603" width="8.42578125" style="17" customWidth="1"/>
    <col min="3604" max="3604" width="9.28515625" style="17" customWidth="1"/>
    <col min="3605" max="3605" width="8.85546875" style="17" customWidth="1"/>
    <col min="3606" max="3606" width="9.140625" style="17" customWidth="1"/>
    <col min="3607" max="3607" width="8.5703125" style="17" customWidth="1"/>
    <col min="3608" max="3608" width="9" style="17" customWidth="1"/>
    <col min="3609" max="3609" width="7" style="17" customWidth="1"/>
    <col min="3610" max="3610" width="9.42578125" style="17" customWidth="1"/>
    <col min="3611" max="3611" width="8.85546875" style="17" customWidth="1"/>
    <col min="3612" max="3612" width="11.7109375" style="17" customWidth="1"/>
    <col min="3613" max="3852" width="9.140625" style="17"/>
    <col min="3853" max="3853" width="10.28515625" style="17" customWidth="1"/>
    <col min="3854" max="3854" width="0" style="17" hidden="1" customWidth="1"/>
    <col min="3855" max="3855" width="11.42578125" style="17" customWidth="1"/>
    <col min="3856" max="3856" width="10.85546875" style="17" bestFit="1" customWidth="1"/>
    <col min="3857" max="3857" width="10" style="17" bestFit="1" customWidth="1"/>
    <col min="3858" max="3858" width="8.42578125" style="17" bestFit="1" customWidth="1"/>
    <col min="3859" max="3859" width="8.42578125" style="17" customWidth="1"/>
    <col min="3860" max="3860" width="9.28515625" style="17" customWidth="1"/>
    <col min="3861" max="3861" width="8.85546875" style="17" customWidth="1"/>
    <col min="3862" max="3862" width="9.140625" style="17" customWidth="1"/>
    <col min="3863" max="3863" width="8.5703125" style="17" customWidth="1"/>
    <col min="3864" max="3864" width="9" style="17" customWidth="1"/>
    <col min="3865" max="3865" width="7" style="17" customWidth="1"/>
    <col min="3866" max="3866" width="9.42578125" style="17" customWidth="1"/>
    <col min="3867" max="3867" width="8.85546875" style="17" customWidth="1"/>
    <col min="3868" max="3868" width="11.7109375" style="17" customWidth="1"/>
    <col min="3869" max="4108" width="9.140625" style="17"/>
    <col min="4109" max="4109" width="10.28515625" style="17" customWidth="1"/>
    <col min="4110" max="4110" width="0" style="17" hidden="1" customWidth="1"/>
    <col min="4111" max="4111" width="11.42578125" style="17" customWidth="1"/>
    <col min="4112" max="4112" width="10.85546875" style="17" bestFit="1" customWidth="1"/>
    <col min="4113" max="4113" width="10" style="17" bestFit="1" customWidth="1"/>
    <col min="4114" max="4114" width="8.42578125" style="17" bestFit="1" customWidth="1"/>
    <col min="4115" max="4115" width="8.42578125" style="17" customWidth="1"/>
    <col min="4116" max="4116" width="9.28515625" style="17" customWidth="1"/>
    <col min="4117" max="4117" width="8.85546875" style="17" customWidth="1"/>
    <col min="4118" max="4118" width="9.140625" style="17" customWidth="1"/>
    <col min="4119" max="4119" width="8.5703125" style="17" customWidth="1"/>
    <col min="4120" max="4120" width="9" style="17" customWidth="1"/>
    <col min="4121" max="4121" width="7" style="17" customWidth="1"/>
    <col min="4122" max="4122" width="9.42578125" style="17" customWidth="1"/>
    <col min="4123" max="4123" width="8.85546875" style="17" customWidth="1"/>
    <col min="4124" max="4124" width="11.7109375" style="17" customWidth="1"/>
    <col min="4125" max="4364" width="9.140625" style="17"/>
    <col min="4365" max="4365" width="10.28515625" style="17" customWidth="1"/>
    <col min="4366" max="4366" width="0" style="17" hidden="1" customWidth="1"/>
    <col min="4367" max="4367" width="11.42578125" style="17" customWidth="1"/>
    <col min="4368" max="4368" width="10.85546875" style="17" bestFit="1" customWidth="1"/>
    <col min="4369" max="4369" width="10" style="17" bestFit="1" customWidth="1"/>
    <col min="4370" max="4370" width="8.42578125" style="17" bestFit="1" customWidth="1"/>
    <col min="4371" max="4371" width="8.42578125" style="17" customWidth="1"/>
    <col min="4372" max="4372" width="9.28515625" style="17" customWidth="1"/>
    <col min="4373" max="4373" width="8.85546875" style="17" customWidth="1"/>
    <col min="4374" max="4374" width="9.140625" style="17" customWidth="1"/>
    <col min="4375" max="4375" width="8.5703125" style="17" customWidth="1"/>
    <col min="4376" max="4376" width="9" style="17" customWidth="1"/>
    <col min="4377" max="4377" width="7" style="17" customWidth="1"/>
    <col min="4378" max="4378" width="9.42578125" style="17" customWidth="1"/>
    <col min="4379" max="4379" width="8.85546875" style="17" customWidth="1"/>
    <col min="4380" max="4380" width="11.7109375" style="17" customWidth="1"/>
    <col min="4381" max="4620" width="9.140625" style="17"/>
    <col min="4621" max="4621" width="10.28515625" style="17" customWidth="1"/>
    <col min="4622" max="4622" width="0" style="17" hidden="1" customWidth="1"/>
    <col min="4623" max="4623" width="11.42578125" style="17" customWidth="1"/>
    <col min="4624" max="4624" width="10.85546875" style="17" bestFit="1" customWidth="1"/>
    <col min="4625" max="4625" width="10" style="17" bestFit="1" customWidth="1"/>
    <col min="4626" max="4626" width="8.42578125" style="17" bestFit="1" customWidth="1"/>
    <col min="4627" max="4627" width="8.42578125" style="17" customWidth="1"/>
    <col min="4628" max="4628" width="9.28515625" style="17" customWidth="1"/>
    <col min="4629" max="4629" width="8.85546875" style="17" customWidth="1"/>
    <col min="4630" max="4630" width="9.140625" style="17" customWidth="1"/>
    <col min="4631" max="4631" width="8.5703125" style="17" customWidth="1"/>
    <col min="4632" max="4632" width="9" style="17" customWidth="1"/>
    <col min="4633" max="4633" width="7" style="17" customWidth="1"/>
    <col min="4634" max="4634" width="9.42578125" style="17" customWidth="1"/>
    <col min="4635" max="4635" width="8.85546875" style="17" customWidth="1"/>
    <col min="4636" max="4636" width="11.7109375" style="17" customWidth="1"/>
    <col min="4637" max="4876" width="9.140625" style="17"/>
    <col min="4877" max="4877" width="10.28515625" style="17" customWidth="1"/>
    <col min="4878" max="4878" width="0" style="17" hidden="1" customWidth="1"/>
    <col min="4879" max="4879" width="11.42578125" style="17" customWidth="1"/>
    <col min="4880" max="4880" width="10.85546875" style="17" bestFit="1" customWidth="1"/>
    <col min="4881" max="4881" width="10" style="17" bestFit="1" customWidth="1"/>
    <col min="4882" max="4882" width="8.42578125" style="17" bestFit="1" customWidth="1"/>
    <col min="4883" max="4883" width="8.42578125" style="17" customWidth="1"/>
    <col min="4884" max="4884" width="9.28515625" style="17" customWidth="1"/>
    <col min="4885" max="4885" width="8.85546875" style="17" customWidth="1"/>
    <col min="4886" max="4886" width="9.140625" style="17" customWidth="1"/>
    <col min="4887" max="4887" width="8.5703125" style="17" customWidth="1"/>
    <col min="4888" max="4888" width="9" style="17" customWidth="1"/>
    <col min="4889" max="4889" width="7" style="17" customWidth="1"/>
    <col min="4890" max="4890" width="9.42578125" style="17" customWidth="1"/>
    <col min="4891" max="4891" width="8.85546875" style="17" customWidth="1"/>
    <col min="4892" max="4892" width="11.7109375" style="17" customWidth="1"/>
    <col min="4893" max="5132" width="9.140625" style="17"/>
    <col min="5133" max="5133" width="10.28515625" style="17" customWidth="1"/>
    <col min="5134" max="5134" width="0" style="17" hidden="1" customWidth="1"/>
    <col min="5135" max="5135" width="11.42578125" style="17" customWidth="1"/>
    <col min="5136" max="5136" width="10.85546875" style="17" bestFit="1" customWidth="1"/>
    <col min="5137" max="5137" width="10" style="17" bestFit="1" customWidth="1"/>
    <col min="5138" max="5138" width="8.42578125" style="17" bestFit="1" customWidth="1"/>
    <col min="5139" max="5139" width="8.42578125" style="17" customWidth="1"/>
    <col min="5140" max="5140" width="9.28515625" style="17" customWidth="1"/>
    <col min="5141" max="5141" width="8.85546875" style="17" customWidth="1"/>
    <col min="5142" max="5142" width="9.140625" style="17" customWidth="1"/>
    <col min="5143" max="5143" width="8.5703125" style="17" customWidth="1"/>
    <col min="5144" max="5144" width="9" style="17" customWidth="1"/>
    <col min="5145" max="5145" width="7" style="17" customWidth="1"/>
    <col min="5146" max="5146" width="9.42578125" style="17" customWidth="1"/>
    <col min="5147" max="5147" width="8.85546875" style="17" customWidth="1"/>
    <col min="5148" max="5148" width="11.7109375" style="17" customWidth="1"/>
    <col min="5149" max="5388" width="9.140625" style="17"/>
    <col min="5389" max="5389" width="10.28515625" style="17" customWidth="1"/>
    <col min="5390" max="5390" width="0" style="17" hidden="1" customWidth="1"/>
    <col min="5391" max="5391" width="11.42578125" style="17" customWidth="1"/>
    <col min="5392" max="5392" width="10.85546875" style="17" bestFit="1" customWidth="1"/>
    <col min="5393" max="5393" width="10" style="17" bestFit="1" customWidth="1"/>
    <col min="5394" max="5394" width="8.42578125" style="17" bestFit="1" customWidth="1"/>
    <col min="5395" max="5395" width="8.42578125" style="17" customWidth="1"/>
    <col min="5396" max="5396" width="9.28515625" style="17" customWidth="1"/>
    <col min="5397" max="5397" width="8.85546875" style="17" customWidth="1"/>
    <col min="5398" max="5398" width="9.140625" style="17" customWidth="1"/>
    <col min="5399" max="5399" width="8.5703125" style="17" customWidth="1"/>
    <col min="5400" max="5400" width="9" style="17" customWidth="1"/>
    <col min="5401" max="5401" width="7" style="17" customWidth="1"/>
    <col min="5402" max="5402" width="9.42578125" style="17" customWidth="1"/>
    <col min="5403" max="5403" width="8.85546875" style="17" customWidth="1"/>
    <col min="5404" max="5404" width="11.7109375" style="17" customWidth="1"/>
    <col min="5405" max="5644" width="9.140625" style="17"/>
    <col min="5645" max="5645" width="10.28515625" style="17" customWidth="1"/>
    <col min="5646" max="5646" width="0" style="17" hidden="1" customWidth="1"/>
    <col min="5647" max="5647" width="11.42578125" style="17" customWidth="1"/>
    <col min="5648" max="5648" width="10.85546875" style="17" bestFit="1" customWidth="1"/>
    <col min="5649" max="5649" width="10" style="17" bestFit="1" customWidth="1"/>
    <col min="5650" max="5650" width="8.42578125" style="17" bestFit="1" customWidth="1"/>
    <col min="5651" max="5651" width="8.42578125" style="17" customWidth="1"/>
    <col min="5652" max="5652" width="9.28515625" style="17" customWidth="1"/>
    <col min="5653" max="5653" width="8.85546875" style="17" customWidth="1"/>
    <col min="5654" max="5654" width="9.140625" style="17" customWidth="1"/>
    <col min="5655" max="5655" width="8.5703125" style="17" customWidth="1"/>
    <col min="5656" max="5656" width="9" style="17" customWidth="1"/>
    <col min="5657" max="5657" width="7" style="17" customWidth="1"/>
    <col min="5658" max="5658" width="9.42578125" style="17" customWidth="1"/>
    <col min="5659" max="5659" width="8.85546875" style="17" customWidth="1"/>
    <col min="5660" max="5660" width="11.7109375" style="17" customWidth="1"/>
    <col min="5661" max="5900" width="9.140625" style="17"/>
    <col min="5901" max="5901" width="10.28515625" style="17" customWidth="1"/>
    <col min="5902" max="5902" width="0" style="17" hidden="1" customWidth="1"/>
    <col min="5903" max="5903" width="11.42578125" style="17" customWidth="1"/>
    <col min="5904" max="5904" width="10.85546875" style="17" bestFit="1" customWidth="1"/>
    <col min="5905" max="5905" width="10" style="17" bestFit="1" customWidth="1"/>
    <col min="5906" max="5906" width="8.42578125" style="17" bestFit="1" customWidth="1"/>
    <col min="5907" max="5907" width="8.42578125" style="17" customWidth="1"/>
    <col min="5908" max="5908" width="9.28515625" style="17" customWidth="1"/>
    <col min="5909" max="5909" width="8.85546875" style="17" customWidth="1"/>
    <col min="5910" max="5910" width="9.140625" style="17" customWidth="1"/>
    <col min="5911" max="5911" width="8.5703125" style="17" customWidth="1"/>
    <col min="5912" max="5912" width="9" style="17" customWidth="1"/>
    <col min="5913" max="5913" width="7" style="17" customWidth="1"/>
    <col min="5914" max="5914" width="9.42578125" style="17" customWidth="1"/>
    <col min="5915" max="5915" width="8.85546875" style="17" customWidth="1"/>
    <col min="5916" max="5916" width="11.7109375" style="17" customWidth="1"/>
    <col min="5917" max="6156" width="9.140625" style="17"/>
    <col min="6157" max="6157" width="10.28515625" style="17" customWidth="1"/>
    <col min="6158" max="6158" width="0" style="17" hidden="1" customWidth="1"/>
    <col min="6159" max="6159" width="11.42578125" style="17" customWidth="1"/>
    <col min="6160" max="6160" width="10.85546875" style="17" bestFit="1" customWidth="1"/>
    <col min="6161" max="6161" width="10" style="17" bestFit="1" customWidth="1"/>
    <col min="6162" max="6162" width="8.42578125" style="17" bestFit="1" customWidth="1"/>
    <col min="6163" max="6163" width="8.42578125" style="17" customWidth="1"/>
    <col min="6164" max="6164" width="9.28515625" style="17" customWidth="1"/>
    <col min="6165" max="6165" width="8.85546875" style="17" customWidth="1"/>
    <col min="6166" max="6166" width="9.140625" style="17" customWidth="1"/>
    <col min="6167" max="6167" width="8.5703125" style="17" customWidth="1"/>
    <col min="6168" max="6168" width="9" style="17" customWidth="1"/>
    <col min="6169" max="6169" width="7" style="17" customWidth="1"/>
    <col min="6170" max="6170" width="9.42578125" style="17" customWidth="1"/>
    <col min="6171" max="6171" width="8.85546875" style="17" customWidth="1"/>
    <col min="6172" max="6172" width="11.7109375" style="17" customWidth="1"/>
    <col min="6173" max="6412" width="9.140625" style="17"/>
    <col min="6413" max="6413" width="10.28515625" style="17" customWidth="1"/>
    <col min="6414" max="6414" width="0" style="17" hidden="1" customWidth="1"/>
    <col min="6415" max="6415" width="11.42578125" style="17" customWidth="1"/>
    <col min="6416" max="6416" width="10.85546875" style="17" bestFit="1" customWidth="1"/>
    <col min="6417" max="6417" width="10" style="17" bestFit="1" customWidth="1"/>
    <col min="6418" max="6418" width="8.42578125" style="17" bestFit="1" customWidth="1"/>
    <col min="6419" max="6419" width="8.42578125" style="17" customWidth="1"/>
    <col min="6420" max="6420" width="9.28515625" style="17" customWidth="1"/>
    <col min="6421" max="6421" width="8.85546875" style="17" customWidth="1"/>
    <col min="6422" max="6422" width="9.140625" style="17" customWidth="1"/>
    <col min="6423" max="6423" width="8.5703125" style="17" customWidth="1"/>
    <col min="6424" max="6424" width="9" style="17" customWidth="1"/>
    <col min="6425" max="6425" width="7" style="17" customWidth="1"/>
    <col min="6426" max="6426" width="9.42578125" style="17" customWidth="1"/>
    <col min="6427" max="6427" width="8.85546875" style="17" customWidth="1"/>
    <col min="6428" max="6428" width="11.7109375" style="17" customWidth="1"/>
    <col min="6429" max="6668" width="9.140625" style="17"/>
    <col min="6669" max="6669" width="10.28515625" style="17" customWidth="1"/>
    <col min="6670" max="6670" width="0" style="17" hidden="1" customWidth="1"/>
    <col min="6671" max="6671" width="11.42578125" style="17" customWidth="1"/>
    <col min="6672" max="6672" width="10.85546875" style="17" bestFit="1" customWidth="1"/>
    <col min="6673" max="6673" width="10" style="17" bestFit="1" customWidth="1"/>
    <col min="6674" max="6674" width="8.42578125" style="17" bestFit="1" customWidth="1"/>
    <col min="6675" max="6675" width="8.42578125" style="17" customWidth="1"/>
    <col min="6676" max="6676" width="9.28515625" style="17" customWidth="1"/>
    <col min="6677" max="6677" width="8.85546875" style="17" customWidth="1"/>
    <col min="6678" max="6678" width="9.140625" style="17" customWidth="1"/>
    <col min="6679" max="6679" width="8.5703125" style="17" customWidth="1"/>
    <col min="6680" max="6680" width="9" style="17" customWidth="1"/>
    <col min="6681" max="6681" width="7" style="17" customWidth="1"/>
    <col min="6682" max="6682" width="9.42578125" style="17" customWidth="1"/>
    <col min="6683" max="6683" width="8.85546875" style="17" customWidth="1"/>
    <col min="6684" max="6684" width="11.7109375" style="17" customWidth="1"/>
    <col min="6685" max="6924" width="9.140625" style="17"/>
    <col min="6925" max="6925" width="10.28515625" style="17" customWidth="1"/>
    <col min="6926" max="6926" width="0" style="17" hidden="1" customWidth="1"/>
    <col min="6927" max="6927" width="11.42578125" style="17" customWidth="1"/>
    <col min="6928" max="6928" width="10.85546875" style="17" bestFit="1" customWidth="1"/>
    <col min="6929" max="6929" width="10" style="17" bestFit="1" customWidth="1"/>
    <col min="6930" max="6930" width="8.42578125" style="17" bestFit="1" customWidth="1"/>
    <col min="6931" max="6931" width="8.42578125" style="17" customWidth="1"/>
    <col min="6932" max="6932" width="9.28515625" style="17" customWidth="1"/>
    <col min="6933" max="6933" width="8.85546875" style="17" customWidth="1"/>
    <col min="6934" max="6934" width="9.140625" style="17" customWidth="1"/>
    <col min="6935" max="6935" width="8.5703125" style="17" customWidth="1"/>
    <col min="6936" max="6936" width="9" style="17" customWidth="1"/>
    <col min="6937" max="6937" width="7" style="17" customWidth="1"/>
    <col min="6938" max="6938" width="9.42578125" style="17" customWidth="1"/>
    <col min="6939" max="6939" width="8.85546875" style="17" customWidth="1"/>
    <col min="6940" max="6940" width="11.7109375" style="17" customWidth="1"/>
    <col min="6941" max="7180" width="9.140625" style="17"/>
    <col min="7181" max="7181" width="10.28515625" style="17" customWidth="1"/>
    <col min="7182" max="7182" width="0" style="17" hidden="1" customWidth="1"/>
    <col min="7183" max="7183" width="11.42578125" style="17" customWidth="1"/>
    <col min="7184" max="7184" width="10.85546875" style="17" bestFit="1" customWidth="1"/>
    <col min="7185" max="7185" width="10" style="17" bestFit="1" customWidth="1"/>
    <col min="7186" max="7186" width="8.42578125" style="17" bestFit="1" customWidth="1"/>
    <col min="7187" max="7187" width="8.42578125" style="17" customWidth="1"/>
    <col min="7188" max="7188" width="9.28515625" style="17" customWidth="1"/>
    <col min="7189" max="7189" width="8.85546875" style="17" customWidth="1"/>
    <col min="7190" max="7190" width="9.140625" style="17" customWidth="1"/>
    <col min="7191" max="7191" width="8.5703125" style="17" customWidth="1"/>
    <col min="7192" max="7192" width="9" style="17" customWidth="1"/>
    <col min="7193" max="7193" width="7" style="17" customWidth="1"/>
    <col min="7194" max="7194" width="9.42578125" style="17" customWidth="1"/>
    <col min="7195" max="7195" width="8.85546875" style="17" customWidth="1"/>
    <col min="7196" max="7196" width="11.7109375" style="17" customWidth="1"/>
    <col min="7197" max="7436" width="9.140625" style="17"/>
    <col min="7437" max="7437" width="10.28515625" style="17" customWidth="1"/>
    <col min="7438" max="7438" width="0" style="17" hidden="1" customWidth="1"/>
    <col min="7439" max="7439" width="11.42578125" style="17" customWidth="1"/>
    <col min="7440" max="7440" width="10.85546875" style="17" bestFit="1" customWidth="1"/>
    <col min="7441" max="7441" width="10" style="17" bestFit="1" customWidth="1"/>
    <col min="7442" max="7442" width="8.42578125" style="17" bestFit="1" customWidth="1"/>
    <col min="7443" max="7443" width="8.42578125" style="17" customWidth="1"/>
    <col min="7444" max="7444" width="9.28515625" style="17" customWidth="1"/>
    <col min="7445" max="7445" width="8.85546875" style="17" customWidth="1"/>
    <col min="7446" max="7446" width="9.140625" style="17" customWidth="1"/>
    <col min="7447" max="7447" width="8.5703125" style="17" customWidth="1"/>
    <col min="7448" max="7448" width="9" style="17" customWidth="1"/>
    <col min="7449" max="7449" width="7" style="17" customWidth="1"/>
    <col min="7450" max="7450" width="9.42578125" style="17" customWidth="1"/>
    <col min="7451" max="7451" width="8.85546875" style="17" customWidth="1"/>
    <col min="7452" max="7452" width="11.7109375" style="17" customWidth="1"/>
    <col min="7453" max="7692" width="9.140625" style="17"/>
    <col min="7693" max="7693" width="10.28515625" style="17" customWidth="1"/>
    <col min="7694" max="7694" width="0" style="17" hidden="1" customWidth="1"/>
    <col min="7695" max="7695" width="11.42578125" style="17" customWidth="1"/>
    <col min="7696" max="7696" width="10.85546875" style="17" bestFit="1" customWidth="1"/>
    <col min="7697" max="7697" width="10" style="17" bestFit="1" customWidth="1"/>
    <col min="7698" max="7698" width="8.42578125" style="17" bestFit="1" customWidth="1"/>
    <col min="7699" max="7699" width="8.42578125" style="17" customWidth="1"/>
    <col min="7700" max="7700" width="9.28515625" style="17" customWidth="1"/>
    <col min="7701" max="7701" width="8.85546875" style="17" customWidth="1"/>
    <col min="7702" max="7702" width="9.140625" style="17" customWidth="1"/>
    <col min="7703" max="7703" width="8.5703125" style="17" customWidth="1"/>
    <col min="7704" max="7704" width="9" style="17" customWidth="1"/>
    <col min="7705" max="7705" width="7" style="17" customWidth="1"/>
    <col min="7706" max="7706" width="9.42578125" style="17" customWidth="1"/>
    <col min="7707" max="7707" width="8.85546875" style="17" customWidth="1"/>
    <col min="7708" max="7708" width="11.7109375" style="17" customWidth="1"/>
    <col min="7709" max="7948" width="9.140625" style="17"/>
    <col min="7949" max="7949" width="10.28515625" style="17" customWidth="1"/>
    <col min="7950" max="7950" width="0" style="17" hidden="1" customWidth="1"/>
    <col min="7951" max="7951" width="11.42578125" style="17" customWidth="1"/>
    <col min="7952" max="7952" width="10.85546875" style="17" bestFit="1" customWidth="1"/>
    <col min="7953" max="7953" width="10" style="17" bestFit="1" customWidth="1"/>
    <col min="7954" max="7954" width="8.42578125" style="17" bestFit="1" customWidth="1"/>
    <col min="7955" max="7955" width="8.42578125" style="17" customWidth="1"/>
    <col min="7956" max="7956" width="9.28515625" style="17" customWidth="1"/>
    <col min="7957" max="7957" width="8.85546875" style="17" customWidth="1"/>
    <col min="7958" max="7958" width="9.140625" style="17" customWidth="1"/>
    <col min="7959" max="7959" width="8.5703125" style="17" customWidth="1"/>
    <col min="7960" max="7960" width="9" style="17" customWidth="1"/>
    <col min="7961" max="7961" width="7" style="17" customWidth="1"/>
    <col min="7962" max="7962" width="9.42578125" style="17" customWidth="1"/>
    <col min="7963" max="7963" width="8.85546875" style="17" customWidth="1"/>
    <col min="7964" max="7964" width="11.7109375" style="17" customWidth="1"/>
    <col min="7965" max="8204" width="9.140625" style="17"/>
    <col min="8205" max="8205" width="10.28515625" style="17" customWidth="1"/>
    <col min="8206" max="8206" width="0" style="17" hidden="1" customWidth="1"/>
    <col min="8207" max="8207" width="11.42578125" style="17" customWidth="1"/>
    <col min="8208" max="8208" width="10.85546875" style="17" bestFit="1" customWidth="1"/>
    <col min="8209" max="8209" width="10" style="17" bestFit="1" customWidth="1"/>
    <col min="8210" max="8210" width="8.42578125" style="17" bestFit="1" customWidth="1"/>
    <col min="8211" max="8211" width="8.42578125" style="17" customWidth="1"/>
    <col min="8212" max="8212" width="9.28515625" style="17" customWidth="1"/>
    <col min="8213" max="8213" width="8.85546875" style="17" customWidth="1"/>
    <col min="8214" max="8214" width="9.140625" style="17" customWidth="1"/>
    <col min="8215" max="8215" width="8.5703125" style="17" customWidth="1"/>
    <col min="8216" max="8216" width="9" style="17" customWidth="1"/>
    <col min="8217" max="8217" width="7" style="17" customWidth="1"/>
    <col min="8218" max="8218" width="9.42578125" style="17" customWidth="1"/>
    <col min="8219" max="8219" width="8.85546875" style="17" customWidth="1"/>
    <col min="8220" max="8220" width="11.7109375" style="17" customWidth="1"/>
    <col min="8221" max="8460" width="9.140625" style="17"/>
    <col min="8461" max="8461" width="10.28515625" style="17" customWidth="1"/>
    <col min="8462" max="8462" width="0" style="17" hidden="1" customWidth="1"/>
    <col min="8463" max="8463" width="11.42578125" style="17" customWidth="1"/>
    <col min="8464" max="8464" width="10.85546875" style="17" bestFit="1" customWidth="1"/>
    <col min="8465" max="8465" width="10" style="17" bestFit="1" customWidth="1"/>
    <col min="8466" max="8466" width="8.42578125" style="17" bestFit="1" customWidth="1"/>
    <col min="8467" max="8467" width="8.42578125" style="17" customWidth="1"/>
    <col min="8468" max="8468" width="9.28515625" style="17" customWidth="1"/>
    <col min="8469" max="8469" width="8.85546875" style="17" customWidth="1"/>
    <col min="8470" max="8470" width="9.140625" style="17" customWidth="1"/>
    <col min="8471" max="8471" width="8.5703125" style="17" customWidth="1"/>
    <col min="8472" max="8472" width="9" style="17" customWidth="1"/>
    <col min="8473" max="8473" width="7" style="17" customWidth="1"/>
    <col min="8474" max="8474" width="9.42578125" style="17" customWidth="1"/>
    <col min="8475" max="8475" width="8.85546875" style="17" customWidth="1"/>
    <col min="8476" max="8476" width="11.7109375" style="17" customWidth="1"/>
    <col min="8477" max="8716" width="9.140625" style="17"/>
    <col min="8717" max="8717" width="10.28515625" style="17" customWidth="1"/>
    <col min="8718" max="8718" width="0" style="17" hidden="1" customWidth="1"/>
    <col min="8719" max="8719" width="11.42578125" style="17" customWidth="1"/>
    <col min="8720" max="8720" width="10.85546875" style="17" bestFit="1" customWidth="1"/>
    <col min="8721" max="8721" width="10" style="17" bestFit="1" customWidth="1"/>
    <col min="8722" max="8722" width="8.42578125" style="17" bestFit="1" customWidth="1"/>
    <col min="8723" max="8723" width="8.42578125" style="17" customWidth="1"/>
    <col min="8724" max="8724" width="9.28515625" style="17" customWidth="1"/>
    <col min="8725" max="8725" width="8.85546875" style="17" customWidth="1"/>
    <col min="8726" max="8726" width="9.140625" style="17" customWidth="1"/>
    <col min="8727" max="8727" width="8.5703125" style="17" customWidth="1"/>
    <col min="8728" max="8728" width="9" style="17" customWidth="1"/>
    <col min="8729" max="8729" width="7" style="17" customWidth="1"/>
    <col min="8730" max="8730" width="9.42578125" style="17" customWidth="1"/>
    <col min="8731" max="8731" width="8.85546875" style="17" customWidth="1"/>
    <col min="8732" max="8732" width="11.7109375" style="17" customWidth="1"/>
    <col min="8733" max="8972" width="9.140625" style="17"/>
    <col min="8973" max="8973" width="10.28515625" style="17" customWidth="1"/>
    <col min="8974" max="8974" width="0" style="17" hidden="1" customWidth="1"/>
    <col min="8975" max="8975" width="11.42578125" style="17" customWidth="1"/>
    <col min="8976" max="8976" width="10.85546875" style="17" bestFit="1" customWidth="1"/>
    <col min="8977" max="8977" width="10" style="17" bestFit="1" customWidth="1"/>
    <col min="8978" max="8978" width="8.42578125" style="17" bestFit="1" customWidth="1"/>
    <col min="8979" max="8979" width="8.42578125" style="17" customWidth="1"/>
    <col min="8980" max="8980" width="9.28515625" style="17" customWidth="1"/>
    <col min="8981" max="8981" width="8.85546875" style="17" customWidth="1"/>
    <col min="8982" max="8982" width="9.140625" style="17" customWidth="1"/>
    <col min="8983" max="8983" width="8.5703125" style="17" customWidth="1"/>
    <col min="8984" max="8984" width="9" style="17" customWidth="1"/>
    <col min="8985" max="8985" width="7" style="17" customWidth="1"/>
    <col min="8986" max="8986" width="9.42578125" style="17" customWidth="1"/>
    <col min="8987" max="8987" width="8.85546875" style="17" customWidth="1"/>
    <col min="8988" max="8988" width="11.7109375" style="17" customWidth="1"/>
    <col min="8989" max="9228" width="9.140625" style="17"/>
    <col min="9229" max="9229" width="10.28515625" style="17" customWidth="1"/>
    <col min="9230" max="9230" width="0" style="17" hidden="1" customWidth="1"/>
    <col min="9231" max="9231" width="11.42578125" style="17" customWidth="1"/>
    <col min="9232" max="9232" width="10.85546875" style="17" bestFit="1" customWidth="1"/>
    <col min="9233" max="9233" width="10" style="17" bestFit="1" customWidth="1"/>
    <col min="9234" max="9234" width="8.42578125" style="17" bestFit="1" customWidth="1"/>
    <col min="9235" max="9235" width="8.42578125" style="17" customWidth="1"/>
    <col min="9236" max="9236" width="9.28515625" style="17" customWidth="1"/>
    <col min="9237" max="9237" width="8.85546875" style="17" customWidth="1"/>
    <col min="9238" max="9238" width="9.140625" style="17" customWidth="1"/>
    <col min="9239" max="9239" width="8.5703125" style="17" customWidth="1"/>
    <col min="9240" max="9240" width="9" style="17" customWidth="1"/>
    <col min="9241" max="9241" width="7" style="17" customWidth="1"/>
    <col min="9242" max="9242" width="9.42578125" style="17" customWidth="1"/>
    <col min="9243" max="9243" width="8.85546875" style="17" customWidth="1"/>
    <col min="9244" max="9244" width="11.7109375" style="17" customWidth="1"/>
    <col min="9245" max="9484" width="9.140625" style="17"/>
    <col min="9485" max="9485" width="10.28515625" style="17" customWidth="1"/>
    <col min="9486" max="9486" width="0" style="17" hidden="1" customWidth="1"/>
    <col min="9487" max="9487" width="11.42578125" style="17" customWidth="1"/>
    <col min="9488" max="9488" width="10.85546875" style="17" bestFit="1" customWidth="1"/>
    <col min="9489" max="9489" width="10" style="17" bestFit="1" customWidth="1"/>
    <col min="9490" max="9490" width="8.42578125" style="17" bestFit="1" customWidth="1"/>
    <col min="9491" max="9491" width="8.42578125" style="17" customWidth="1"/>
    <col min="9492" max="9492" width="9.28515625" style="17" customWidth="1"/>
    <col min="9493" max="9493" width="8.85546875" style="17" customWidth="1"/>
    <col min="9494" max="9494" width="9.140625" style="17" customWidth="1"/>
    <col min="9495" max="9495" width="8.5703125" style="17" customWidth="1"/>
    <col min="9496" max="9496" width="9" style="17" customWidth="1"/>
    <col min="9497" max="9497" width="7" style="17" customWidth="1"/>
    <col min="9498" max="9498" width="9.42578125" style="17" customWidth="1"/>
    <col min="9499" max="9499" width="8.85546875" style="17" customWidth="1"/>
    <col min="9500" max="9500" width="11.7109375" style="17" customWidth="1"/>
    <col min="9501" max="9740" width="9.140625" style="17"/>
    <col min="9741" max="9741" width="10.28515625" style="17" customWidth="1"/>
    <col min="9742" max="9742" width="0" style="17" hidden="1" customWidth="1"/>
    <col min="9743" max="9743" width="11.42578125" style="17" customWidth="1"/>
    <col min="9744" max="9744" width="10.85546875" style="17" bestFit="1" customWidth="1"/>
    <col min="9745" max="9745" width="10" style="17" bestFit="1" customWidth="1"/>
    <col min="9746" max="9746" width="8.42578125" style="17" bestFit="1" customWidth="1"/>
    <col min="9747" max="9747" width="8.42578125" style="17" customWidth="1"/>
    <col min="9748" max="9748" width="9.28515625" style="17" customWidth="1"/>
    <col min="9749" max="9749" width="8.85546875" style="17" customWidth="1"/>
    <col min="9750" max="9750" width="9.140625" style="17" customWidth="1"/>
    <col min="9751" max="9751" width="8.5703125" style="17" customWidth="1"/>
    <col min="9752" max="9752" width="9" style="17" customWidth="1"/>
    <col min="9753" max="9753" width="7" style="17" customWidth="1"/>
    <col min="9754" max="9754" width="9.42578125" style="17" customWidth="1"/>
    <col min="9755" max="9755" width="8.85546875" style="17" customWidth="1"/>
    <col min="9756" max="9756" width="11.7109375" style="17" customWidth="1"/>
    <col min="9757" max="9996" width="9.140625" style="17"/>
    <col min="9997" max="9997" width="10.28515625" style="17" customWidth="1"/>
    <col min="9998" max="9998" width="0" style="17" hidden="1" customWidth="1"/>
    <col min="9999" max="9999" width="11.42578125" style="17" customWidth="1"/>
    <col min="10000" max="10000" width="10.85546875" style="17" bestFit="1" customWidth="1"/>
    <col min="10001" max="10001" width="10" style="17" bestFit="1" customWidth="1"/>
    <col min="10002" max="10002" width="8.42578125" style="17" bestFit="1" customWidth="1"/>
    <col min="10003" max="10003" width="8.42578125" style="17" customWidth="1"/>
    <col min="10004" max="10004" width="9.28515625" style="17" customWidth="1"/>
    <col min="10005" max="10005" width="8.85546875" style="17" customWidth="1"/>
    <col min="10006" max="10006" width="9.140625" style="17" customWidth="1"/>
    <col min="10007" max="10007" width="8.5703125" style="17" customWidth="1"/>
    <col min="10008" max="10008" width="9" style="17" customWidth="1"/>
    <col min="10009" max="10009" width="7" style="17" customWidth="1"/>
    <col min="10010" max="10010" width="9.42578125" style="17" customWidth="1"/>
    <col min="10011" max="10011" width="8.85546875" style="17" customWidth="1"/>
    <col min="10012" max="10012" width="11.7109375" style="17" customWidth="1"/>
    <col min="10013" max="10252" width="9.140625" style="17"/>
    <col min="10253" max="10253" width="10.28515625" style="17" customWidth="1"/>
    <col min="10254" max="10254" width="0" style="17" hidden="1" customWidth="1"/>
    <col min="10255" max="10255" width="11.42578125" style="17" customWidth="1"/>
    <col min="10256" max="10256" width="10.85546875" style="17" bestFit="1" customWidth="1"/>
    <col min="10257" max="10257" width="10" style="17" bestFit="1" customWidth="1"/>
    <col min="10258" max="10258" width="8.42578125" style="17" bestFit="1" customWidth="1"/>
    <col min="10259" max="10259" width="8.42578125" style="17" customWidth="1"/>
    <col min="10260" max="10260" width="9.28515625" style="17" customWidth="1"/>
    <col min="10261" max="10261" width="8.85546875" style="17" customWidth="1"/>
    <col min="10262" max="10262" width="9.140625" style="17" customWidth="1"/>
    <col min="10263" max="10263" width="8.5703125" style="17" customWidth="1"/>
    <col min="10264" max="10264" width="9" style="17" customWidth="1"/>
    <col min="10265" max="10265" width="7" style="17" customWidth="1"/>
    <col min="10266" max="10266" width="9.42578125" style="17" customWidth="1"/>
    <col min="10267" max="10267" width="8.85546875" style="17" customWidth="1"/>
    <col min="10268" max="10268" width="11.7109375" style="17" customWidth="1"/>
    <col min="10269" max="10508" width="9.140625" style="17"/>
    <col min="10509" max="10509" width="10.28515625" style="17" customWidth="1"/>
    <col min="10510" max="10510" width="0" style="17" hidden="1" customWidth="1"/>
    <col min="10511" max="10511" width="11.42578125" style="17" customWidth="1"/>
    <col min="10512" max="10512" width="10.85546875" style="17" bestFit="1" customWidth="1"/>
    <col min="10513" max="10513" width="10" style="17" bestFit="1" customWidth="1"/>
    <col min="10514" max="10514" width="8.42578125" style="17" bestFit="1" customWidth="1"/>
    <col min="10515" max="10515" width="8.42578125" style="17" customWidth="1"/>
    <col min="10516" max="10516" width="9.28515625" style="17" customWidth="1"/>
    <col min="10517" max="10517" width="8.85546875" style="17" customWidth="1"/>
    <col min="10518" max="10518" width="9.140625" style="17" customWidth="1"/>
    <col min="10519" max="10519" width="8.5703125" style="17" customWidth="1"/>
    <col min="10520" max="10520" width="9" style="17" customWidth="1"/>
    <col min="10521" max="10521" width="7" style="17" customWidth="1"/>
    <col min="10522" max="10522" width="9.42578125" style="17" customWidth="1"/>
    <col min="10523" max="10523" width="8.85546875" style="17" customWidth="1"/>
    <col min="10524" max="10524" width="11.7109375" style="17" customWidth="1"/>
    <col min="10525" max="10764" width="9.140625" style="17"/>
    <col min="10765" max="10765" width="10.28515625" style="17" customWidth="1"/>
    <col min="10766" max="10766" width="0" style="17" hidden="1" customWidth="1"/>
    <col min="10767" max="10767" width="11.42578125" style="17" customWidth="1"/>
    <col min="10768" max="10768" width="10.85546875" style="17" bestFit="1" customWidth="1"/>
    <col min="10769" max="10769" width="10" style="17" bestFit="1" customWidth="1"/>
    <col min="10770" max="10770" width="8.42578125" style="17" bestFit="1" customWidth="1"/>
    <col min="10771" max="10771" width="8.42578125" style="17" customWidth="1"/>
    <col min="10772" max="10772" width="9.28515625" style="17" customWidth="1"/>
    <col min="10773" max="10773" width="8.85546875" style="17" customWidth="1"/>
    <col min="10774" max="10774" width="9.140625" style="17" customWidth="1"/>
    <col min="10775" max="10775" width="8.5703125" style="17" customWidth="1"/>
    <col min="10776" max="10776" width="9" style="17" customWidth="1"/>
    <col min="10777" max="10777" width="7" style="17" customWidth="1"/>
    <col min="10778" max="10778" width="9.42578125" style="17" customWidth="1"/>
    <col min="10779" max="10779" width="8.85546875" style="17" customWidth="1"/>
    <col min="10780" max="10780" width="11.7109375" style="17" customWidth="1"/>
    <col min="10781" max="11020" width="9.140625" style="17"/>
    <col min="11021" max="11021" width="10.28515625" style="17" customWidth="1"/>
    <col min="11022" max="11022" width="0" style="17" hidden="1" customWidth="1"/>
    <col min="11023" max="11023" width="11.42578125" style="17" customWidth="1"/>
    <col min="11024" max="11024" width="10.85546875" style="17" bestFit="1" customWidth="1"/>
    <col min="11025" max="11025" width="10" style="17" bestFit="1" customWidth="1"/>
    <col min="11026" max="11026" width="8.42578125" style="17" bestFit="1" customWidth="1"/>
    <col min="11027" max="11027" width="8.42578125" style="17" customWidth="1"/>
    <col min="11028" max="11028" width="9.28515625" style="17" customWidth="1"/>
    <col min="11029" max="11029" width="8.85546875" style="17" customWidth="1"/>
    <col min="11030" max="11030" width="9.140625" style="17" customWidth="1"/>
    <col min="11031" max="11031" width="8.5703125" style="17" customWidth="1"/>
    <col min="11032" max="11032" width="9" style="17" customWidth="1"/>
    <col min="11033" max="11033" width="7" style="17" customWidth="1"/>
    <col min="11034" max="11034" width="9.42578125" style="17" customWidth="1"/>
    <col min="11035" max="11035" width="8.85546875" style="17" customWidth="1"/>
    <col min="11036" max="11036" width="11.7109375" style="17" customWidth="1"/>
    <col min="11037" max="11276" width="9.140625" style="17"/>
    <col min="11277" max="11277" width="10.28515625" style="17" customWidth="1"/>
    <col min="11278" max="11278" width="0" style="17" hidden="1" customWidth="1"/>
    <col min="11279" max="11279" width="11.42578125" style="17" customWidth="1"/>
    <col min="11280" max="11280" width="10.85546875" style="17" bestFit="1" customWidth="1"/>
    <col min="11281" max="11281" width="10" style="17" bestFit="1" customWidth="1"/>
    <col min="11282" max="11282" width="8.42578125" style="17" bestFit="1" customWidth="1"/>
    <col min="11283" max="11283" width="8.42578125" style="17" customWidth="1"/>
    <col min="11284" max="11284" width="9.28515625" style="17" customWidth="1"/>
    <col min="11285" max="11285" width="8.85546875" style="17" customWidth="1"/>
    <col min="11286" max="11286" width="9.140625" style="17" customWidth="1"/>
    <col min="11287" max="11287" width="8.5703125" style="17" customWidth="1"/>
    <col min="11288" max="11288" width="9" style="17" customWidth="1"/>
    <col min="11289" max="11289" width="7" style="17" customWidth="1"/>
    <col min="11290" max="11290" width="9.42578125" style="17" customWidth="1"/>
    <col min="11291" max="11291" width="8.85546875" style="17" customWidth="1"/>
    <col min="11292" max="11292" width="11.7109375" style="17" customWidth="1"/>
    <col min="11293" max="11532" width="9.140625" style="17"/>
    <col min="11533" max="11533" width="10.28515625" style="17" customWidth="1"/>
    <col min="11534" max="11534" width="0" style="17" hidden="1" customWidth="1"/>
    <col min="11535" max="11535" width="11.42578125" style="17" customWidth="1"/>
    <col min="11536" max="11536" width="10.85546875" style="17" bestFit="1" customWidth="1"/>
    <col min="11537" max="11537" width="10" style="17" bestFit="1" customWidth="1"/>
    <col min="11538" max="11538" width="8.42578125" style="17" bestFit="1" customWidth="1"/>
    <col min="11539" max="11539" width="8.42578125" style="17" customWidth="1"/>
    <col min="11540" max="11540" width="9.28515625" style="17" customWidth="1"/>
    <col min="11541" max="11541" width="8.85546875" style="17" customWidth="1"/>
    <col min="11542" max="11542" width="9.140625" style="17" customWidth="1"/>
    <col min="11543" max="11543" width="8.5703125" style="17" customWidth="1"/>
    <col min="11544" max="11544" width="9" style="17" customWidth="1"/>
    <col min="11545" max="11545" width="7" style="17" customWidth="1"/>
    <col min="11546" max="11546" width="9.42578125" style="17" customWidth="1"/>
    <col min="11547" max="11547" width="8.85546875" style="17" customWidth="1"/>
    <col min="11548" max="11548" width="11.7109375" style="17" customWidth="1"/>
    <col min="11549" max="11788" width="9.140625" style="17"/>
    <col min="11789" max="11789" width="10.28515625" style="17" customWidth="1"/>
    <col min="11790" max="11790" width="0" style="17" hidden="1" customWidth="1"/>
    <col min="11791" max="11791" width="11.42578125" style="17" customWidth="1"/>
    <col min="11792" max="11792" width="10.85546875" style="17" bestFit="1" customWidth="1"/>
    <col min="11793" max="11793" width="10" style="17" bestFit="1" customWidth="1"/>
    <col min="11794" max="11794" width="8.42578125" style="17" bestFit="1" customWidth="1"/>
    <col min="11795" max="11795" width="8.42578125" style="17" customWidth="1"/>
    <col min="11796" max="11796" width="9.28515625" style="17" customWidth="1"/>
    <col min="11797" max="11797" width="8.85546875" style="17" customWidth="1"/>
    <col min="11798" max="11798" width="9.140625" style="17" customWidth="1"/>
    <col min="11799" max="11799" width="8.5703125" style="17" customWidth="1"/>
    <col min="11800" max="11800" width="9" style="17" customWidth="1"/>
    <col min="11801" max="11801" width="7" style="17" customWidth="1"/>
    <col min="11802" max="11802" width="9.42578125" style="17" customWidth="1"/>
    <col min="11803" max="11803" width="8.85546875" style="17" customWidth="1"/>
    <col min="11804" max="11804" width="11.7109375" style="17" customWidth="1"/>
    <col min="11805" max="12044" width="9.140625" style="17"/>
    <col min="12045" max="12045" width="10.28515625" style="17" customWidth="1"/>
    <col min="12046" max="12046" width="0" style="17" hidden="1" customWidth="1"/>
    <col min="12047" max="12047" width="11.42578125" style="17" customWidth="1"/>
    <col min="12048" max="12048" width="10.85546875" style="17" bestFit="1" customWidth="1"/>
    <col min="12049" max="12049" width="10" style="17" bestFit="1" customWidth="1"/>
    <col min="12050" max="12050" width="8.42578125" style="17" bestFit="1" customWidth="1"/>
    <col min="12051" max="12051" width="8.42578125" style="17" customWidth="1"/>
    <col min="12052" max="12052" width="9.28515625" style="17" customWidth="1"/>
    <col min="12053" max="12053" width="8.85546875" style="17" customWidth="1"/>
    <col min="12054" max="12054" width="9.140625" style="17" customWidth="1"/>
    <col min="12055" max="12055" width="8.5703125" style="17" customWidth="1"/>
    <col min="12056" max="12056" width="9" style="17" customWidth="1"/>
    <col min="12057" max="12057" width="7" style="17" customWidth="1"/>
    <col min="12058" max="12058" width="9.42578125" style="17" customWidth="1"/>
    <col min="12059" max="12059" width="8.85546875" style="17" customWidth="1"/>
    <col min="12060" max="12060" width="11.7109375" style="17" customWidth="1"/>
    <col min="12061" max="12300" width="9.140625" style="17"/>
    <col min="12301" max="12301" width="10.28515625" style="17" customWidth="1"/>
    <col min="12302" max="12302" width="0" style="17" hidden="1" customWidth="1"/>
    <col min="12303" max="12303" width="11.42578125" style="17" customWidth="1"/>
    <col min="12304" max="12304" width="10.85546875" style="17" bestFit="1" customWidth="1"/>
    <col min="12305" max="12305" width="10" style="17" bestFit="1" customWidth="1"/>
    <col min="12306" max="12306" width="8.42578125" style="17" bestFit="1" customWidth="1"/>
    <col min="12307" max="12307" width="8.42578125" style="17" customWidth="1"/>
    <col min="12308" max="12308" width="9.28515625" style="17" customWidth="1"/>
    <col min="12309" max="12309" width="8.85546875" style="17" customWidth="1"/>
    <col min="12310" max="12310" width="9.140625" style="17" customWidth="1"/>
    <col min="12311" max="12311" width="8.5703125" style="17" customWidth="1"/>
    <col min="12312" max="12312" width="9" style="17" customWidth="1"/>
    <col min="12313" max="12313" width="7" style="17" customWidth="1"/>
    <col min="12314" max="12314" width="9.42578125" style="17" customWidth="1"/>
    <col min="12315" max="12315" width="8.85546875" style="17" customWidth="1"/>
    <col min="12316" max="12316" width="11.7109375" style="17" customWidth="1"/>
    <col min="12317" max="12556" width="9.140625" style="17"/>
    <col min="12557" max="12557" width="10.28515625" style="17" customWidth="1"/>
    <col min="12558" max="12558" width="0" style="17" hidden="1" customWidth="1"/>
    <col min="12559" max="12559" width="11.42578125" style="17" customWidth="1"/>
    <col min="12560" max="12560" width="10.85546875" style="17" bestFit="1" customWidth="1"/>
    <col min="12561" max="12561" width="10" style="17" bestFit="1" customWidth="1"/>
    <col min="12562" max="12562" width="8.42578125" style="17" bestFit="1" customWidth="1"/>
    <col min="12563" max="12563" width="8.42578125" style="17" customWidth="1"/>
    <col min="12564" max="12564" width="9.28515625" style="17" customWidth="1"/>
    <col min="12565" max="12565" width="8.85546875" style="17" customWidth="1"/>
    <col min="12566" max="12566" width="9.140625" style="17" customWidth="1"/>
    <col min="12567" max="12567" width="8.5703125" style="17" customWidth="1"/>
    <col min="12568" max="12568" width="9" style="17" customWidth="1"/>
    <col min="12569" max="12569" width="7" style="17" customWidth="1"/>
    <col min="12570" max="12570" width="9.42578125" style="17" customWidth="1"/>
    <col min="12571" max="12571" width="8.85546875" style="17" customWidth="1"/>
    <col min="12572" max="12572" width="11.7109375" style="17" customWidth="1"/>
    <col min="12573" max="12812" width="9.140625" style="17"/>
    <col min="12813" max="12813" width="10.28515625" style="17" customWidth="1"/>
    <col min="12814" max="12814" width="0" style="17" hidden="1" customWidth="1"/>
    <col min="12815" max="12815" width="11.42578125" style="17" customWidth="1"/>
    <col min="12816" max="12816" width="10.85546875" style="17" bestFit="1" customWidth="1"/>
    <col min="12817" max="12817" width="10" style="17" bestFit="1" customWidth="1"/>
    <col min="12818" max="12818" width="8.42578125" style="17" bestFit="1" customWidth="1"/>
    <col min="12819" max="12819" width="8.42578125" style="17" customWidth="1"/>
    <col min="12820" max="12820" width="9.28515625" style="17" customWidth="1"/>
    <col min="12821" max="12821" width="8.85546875" style="17" customWidth="1"/>
    <col min="12822" max="12822" width="9.140625" style="17" customWidth="1"/>
    <col min="12823" max="12823" width="8.5703125" style="17" customWidth="1"/>
    <col min="12824" max="12824" width="9" style="17" customWidth="1"/>
    <col min="12825" max="12825" width="7" style="17" customWidth="1"/>
    <col min="12826" max="12826" width="9.42578125" style="17" customWidth="1"/>
    <col min="12827" max="12827" width="8.85546875" style="17" customWidth="1"/>
    <col min="12828" max="12828" width="11.7109375" style="17" customWidth="1"/>
    <col min="12829" max="13068" width="9.140625" style="17"/>
    <col min="13069" max="13069" width="10.28515625" style="17" customWidth="1"/>
    <col min="13070" max="13070" width="0" style="17" hidden="1" customWidth="1"/>
    <col min="13071" max="13071" width="11.42578125" style="17" customWidth="1"/>
    <col min="13072" max="13072" width="10.85546875" style="17" bestFit="1" customWidth="1"/>
    <col min="13073" max="13073" width="10" style="17" bestFit="1" customWidth="1"/>
    <col min="13074" max="13074" width="8.42578125" style="17" bestFit="1" customWidth="1"/>
    <col min="13075" max="13075" width="8.42578125" style="17" customWidth="1"/>
    <col min="13076" max="13076" width="9.28515625" style="17" customWidth="1"/>
    <col min="13077" max="13077" width="8.85546875" style="17" customWidth="1"/>
    <col min="13078" max="13078" width="9.140625" style="17" customWidth="1"/>
    <col min="13079" max="13079" width="8.5703125" style="17" customWidth="1"/>
    <col min="13080" max="13080" width="9" style="17" customWidth="1"/>
    <col min="13081" max="13081" width="7" style="17" customWidth="1"/>
    <col min="13082" max="13082" width="9.42578125" style="17" customWidth="1"/>
    <col min="13083" max="13083" width="8.85546875" style="17" customWidth="1"/>
    <col min="13084" max="13084" width="11.7109375" style="17" customWidth="1"/>
    <col min="13085" max="13324" width="9.140625" style="17"/>
    <col min="13325" max="13325" width="10.28515625" style="17" customWidth="1"/>
    <col min="13326" max="13326" width="0" style="17" hidden="1" customWidth="1"/>
    <col min="13327" max="13327" width="11.42578125" style="17" customWidth="1"/>
    <col min="13328" max="13328" width="10.85546875" style="17" bestFit="1" customWidth="1"/>
    <col min="13329" max="13329" width="10" style="17" bestFit="1" customWidth="1"/>
    <col min="13330" max="13330" width="8.42578125" style="17" bestFit="1" customWidth="1"/>
    <col min="13331" max="13331" width="8.42578125" style="17" customWidth="1"/>
    <col min="13332" max="13332" width="9.28515625" style="17" customWidth="1"/>
    <col min="13333" max="13333" width="8.85546875" style="17" customWidth="1"/>
    <col min="13334" max="13334" width="9.140625" style="17" customWidth="1"/>
    <col min="13335" max="13335" width="8.5703125" style="17" customWidth="1"/>
    <col min="13336" max="13336" width="9" style="17" customWidth="1"/>
    <col min="13337" max="13337" width="7" style="17" customWidth="1"/>
    <col min="13338" max="13338" width="9.42578125" style="17" customWidth="1"/>
    <col min="13339" max="13339" width="8.85546875" style="17" customWidth="1"/>
    <col min="13340" max="13340" width="11.7109375" style="17" customWidth="1"/>
    <col min="13341" max="13580" width="9.140625" style="17"/>
    <col min="13581" max="13581" width="10.28515625" style="17" customWidth="1"/>
    <col min="13582" max="13582" width="0" style="17" hidden="1" customWidth="1"/>
    <col min="13583" max="13583" width="11.42578125" style="17" customWidth="1"/>
    <col min="13584" max="13584" width="10.85546875" style="17" bestFit="1" customWidth="1"/>
    <col min="13585" max="13585" width="10" style="17" bestFit="1" customWidth="1"/>
    <col min="13586" max="13586" width="8.42578125" style="17" bestFit="1" customWidth="1"/>
    <col min="13587" max="13587" width="8.42578125" style="17" customWidth="1"/>
    <col min="13588" max="13588" width="9.28515625" style="17" customWidth="1"/>
    <col min="13589" max="13589" width="8.85546875" style="17" customWidth="1"/>
    <col min="13590" max="13590" width="9.140625" style="17" customWidth="1"/>
    <col min="13591" max="13591" width="8.5703125" style="17" customWidth="1"/>
    <col min="13592" max="13592" width="9" style="17" customWidth="1"/>
    <col min="13593" max="13593" width="7" style="17" customWidth="1"/>
    <col min="13594" max="13594" width="9.42578125" style="17" customWidth="1"/>
    <col min="13595" max="13595" width="8.85546875" style="17" customWidth="1"/>
    <col min="13596" max="13596" width="11.7109375" style="17" customWidth="1"/>
    <col min="13597" max="13836" width="9.140625" style="17"/>
    <col min="13837" max="13837" width="10.28515625" style="17" customWidth="1"/>
    <col min="13838" max="13838" width="0" style="17" hidden="1" customWidth="1"/>
    <col min="13839" max="13839" width="11.42578125" style="17" customWidth="1"/>
    <col min="13840" max="13840" width="10.85546875" style="17" bestFit="1" customWidth="1"/>
    <col min="13841" max="13841" width="10" style="17" bestFit="1" customWidth="1"/>
    <col min="13842" max="13842" width="8.42578125" style="17" bestFit="1" customWidth="1"/>
    <col min="13843" max="13843" width="8.42578125" style="17" customWidth="1"/>
    <col min="13844" max="13844" width="9.28515625" style="17" customWidth="1"/>
    <col min="13845" max="13845" width="8.85546875" style="17" customWidth="1"/>
    <col min="13846" max="13846" width="9.140625" style="17" customWidth="1"/>
    <col min="13847" max="13847" width="8.5703125" style="17" customWidth="1"/>
    <col min="13848" max="13848" width="9" style="17" customWidth="1"/>
    <col min="13849" max="13849" width="7" style="17" customWidth="1"/>
    <col min="13850" max="13850" width="9.42578125" style="17" customWidth="1"/>
    <col min="13851" max="13851" width="8.85546875" style="17" customWidth="1"/>
    <col min="13852" max="13852" width="11.7109375" style="17" customWidth="1"/>
    <col min="13853" max="14092" width="9.140625" style="17"/>
    <col min="14093" max="14093" width="10.28515625" style="17" customWidth="1"/>
    <col min="14094" max="14094" width="0" style="17" hidden="1" customWidth="1"/>
    <col min="14095" max="14095" width="11.42578125" style="17" customWidth="1"/>
    <col min="14096" max="14096" width="10.85546875" style="17" bestFit="1" customWidth="1"/>
    <col min="14097" max="14097" width="10" style="17" bestFit="1" customWidth="1"/>
    <col min="14098" max="14098" width="8.42578125" style="17" bestFit="1" customWidth="1"/>
    <col min="14099" max="14099" width="8.42578125" style="17" customWidth="1"/>
    <col min="14100" max="14100" width="9.28515625" style="17" customWidth="1"/>
    <col min="14101" max="14101" width="8.85546875" style="17" customWidth="1"/>
    <col min="14102" max="14102" width="9.140625" style="17" customWidth="1"/>
    <col min="14103" max="14103" width="8.5703125" style="17" customWidth="1"/>
    <col min="14104" max="14104" width="9" style="17" customWidth="1"/>
    <col min="14105" max="14105" width="7" style="17" customWidth="1"/>
    <col min="14106" max="14106" width="9.42578125" style="17" customWidth="1"/>
    <col min="14107" max="14107" width="8.85546875" style="17" customWidth="1"/>
    <col min="14108" max="14108" width="11.7109375" style="17" customWidth="1"/>
    <col min="14109" max="14348" width="9.140625" style="17"/>
    <col min="14349" max="14349" width="10.28515625" style="17" customWidth="1"/>
    <col min="14350" max="14350" width="0" style="17" hidden="1" customWidth="1"/>
    <col min="14351" max="14351" width="11.42578125" style="17" customWidth="1"/>
    <col min="14352" max="14352" width="10.85546875" style="17" bestFit="1" customWidth="1"/>
    <col min="14353" max="14353" width="10" style="17" bestFit="1" customWidth="1"/>
    <col min="14354" max="14354" width="8.42578125" style="17" bestFit="1" customWidth="1"/>
    <col min="14355" max="14355" width="8.42578125" style="17" customWidth="1"/>
    <col min="14356" max="14356" width="9.28515625" style="17" customWidth="1"/>
    <col min="14357" max="14357" width="8.85546875" style="17" customWidth="1"/>
    <col min="14358" max="14358" width="9.140625" style="17" customWidth="1"/>
    <col min="14359" max="14359" width="8.5703125" style="17" customWidth="1"/>
    <col min="14360" max="14360" width="9" style="17" customWidth="1"/>
    <col min="14361" max="14361" width="7" style="17" customWidth="1"/>
    <col min="14362" max="14362" width="9.42578125" style="17" customWidth="1"/>
    <col min="14363" max="14363" width="8.85546875" style="17" customWidth="1"/>
    <col min="14364" max="14364" width="11.7109375" style="17" customWidth="1"/>
    <col min="14365" max="14604" width="9.140625" style="17"/>
    <col min="14605" max="14605" width="10.28515625" style="17" customWidth="1"/>
    <col min="14606" max="14606" width="0" style="17" hidden="1" customWidth="1"/>
    <col min="14607" max="14607" width="11.42578125" style="17" customWidth="1"/>
    <col min="14608" max="14608" width="10.85546875" style="17" bestFit="1" customWidth="1"/>
    <col min="14609" max="14609" width="10" style="17" bestFit="1" customWidth="1"/>
    <col min="14610" max="14610" width="8.42578125" style="17" bestFit="1" customWidth="1"/>
    <col min="14611" max="14611" width="8.42578125" style="17" customWidth="1"/>
    <col min="14612" max="14612" width="9.28515625" style="17" customWidth="1"/>
    <col min="14613" max="14613" width="8.85546875" style="17" customWidth="1"/>
    <col min="14614" max="14614" width="9.140625" style="17" customWidth="1"/>
    <col min="14615" max="14615" width="8.5703125" style="17" customWidth="1"/>
    <col min="14616" max="14616" width="9" style="17" customWidth="1"/>
    <col min="14617" max="14617" width="7" style="17" customWidth="1"/>
    <col min="14618" max="14618" width="9.42578125" style="17" customWidth="1"/>
    <col min="14619" max="14619" width="8.85546875" style="17" customWidth="1"/>
    <col min="14620" max="14620" width="11.7109375" style="17" customWidth="1"/>
    <col min="14621" max="14860" width="9.140625" style="17"/>
    <col min="14861" max="14861" width="10.28515625" style="17" customWidth="1"/>
    <col min="14862" max="14862" width="0" style="17" hidden="1" customWidth="1"/>
    <col min="14863" max="14863" width="11.42578125" style="17" customWidth="1"/>
    <col min="14864" max="14864" width="10.85546875" style="17" bestFit="1" customWidth="1"/>
    <col min="14865" max="14865" width="10" style="17" bestFit="1" customWidth="1"/>
    <col min="14866" max="14866" width="8.42578125" style="17" bestFit="1" customWidth="1"/>
    <col min="14867" max="14867" width="8.42578125" style="17" customWidth="1"/>
    <col min="14868" max="14868" width="9.28515625" style="17" customWidth="1"/>
    <col min="14869" max="14869" width="8.85546875" style="17" customWidth="1"/>
    <col min="14870" max="14870" width="9.140625" style="17" customWidth="1"/>
    <col min="14871" max="14871" width="8.5703125" style="17" customWidth="1"/>
    <col min="14872" max="14872" width="9" style="17" customWidth="1"/>
    <col min="14873" max="14873" width="7" style="17" customWidth="1"/>
    <col min="14874" max="14874" width="9.42578125" style="17" customWidth="1"/>
    <col min="14875" max="14875" width="8.85546875" style="17" customWidth="1"/>
    <col min="14876" max="14876" width="11.7109375" style="17" customWidth="1"/>
    <col min="14877" max="15116" width="9.140625" style="17"/>
    <col min="15117" max="15117" width="10.28515625" style="17" customWidth="1"/>
    <col min="15118" max="15118" width="0" style="17" hidden="1" customWidth="1"/>
    <col min="15119" max="15119" width="11.42578125" style="17" customWidth="1"/>
    <col min="15120" max="15120" width="10.85546875" style="17" bestFit="1" customWidth="1"/>
    <col min="15121" max="15121" width="10" style="17" bestFit="1" customWidth="1"/>
    <col min="15122" max="15122" width="8.42578125" style="17" bestFit="1" customWidth="1"/>
    <col min="15123" max="15123" width="8.42578125" style="17" customWidth="1"/>
    <col min="15124" max="15124" width="9.28515625" style="17" customWidth="1"/>
    <col min="15125" max="15125" width="8.85546875" style="17" customWidth="1"/>
    <col min="15126" max="15126" width="9.140625" style="17" customWidth="1"/>
    <col min="15127" max="15127" width="8.5703125" style="17" customWidth="1"/>
    <col min="15128" max="15128" width="9" style="17" customWidth="1"/>
    <col min="15129" max="15129" width="7" style="17" customWidth="1"/>
    <col min="15130" max="15130" width="9.42578125" style="17" customWidth="1"/>
    <col min="15131" max="15131" width="8.85546875" style="17" customWidth="1"/>
    <col min="15132" max="15132" width="11.7109375" style="17" customWidth="1"/>
    <col min="15133" max="15372" width="9.140625" style="17"/>
    <col min="15373" max="15373" width="10.28515625" style="17" customWidth="1"/>
    <col min="15374" max="15374" width="0" style="17" hidden="1" customWidth="1"/>
    <col min="15375" max="15375" width="11.42578125" style="17" customWidth="1"/>
    <col min="15376" max="15376" width="10.85546875" style="17" bestFit="1" customWidth="1"/>
    <col min="15377" max="15377" width="10" style="17" bestFit="1" customWidth="1"/>
    <col min="15378" max="15378" width="8.42578125" style="17" bestFit="1" customWidth="1"/>
    <col min="15379" max="15379" width="8.42578125" style="17" customWidth="1"/>
    <col min="15380" max="15380" width="9.28515625" style="17" customWidth="1"/>
    <col min="15381" max="15381" width="8.85546875" style="17" customWidth="1"/>
    <col min="15382" max="15382" width="9.140625" style="17" customWidth="1"/>
    <col min="15383" max="15383" width="8.5703125" style="17" customWidth="1"/>
    <col min="15384" max="15384" width="9" style="17" customWidth="1"/>
    <col min="15385" max="15385" width="7" style="17" customWidth="1"/>
    <col min="15386" max="15386" width="9.42578125" style="17" customWidth="1"/>
    <col min="15387" max="15387" width="8.85546875" style="17" customWidth="1"/>
    <col min="15388" max="15388" width="11.7109375" style="17" customWidth="1"/>
    <col min="15389" max="15628" width="9.140625" style="17"/>
    <col min="15629" max="15629" width="10.28515625" style="17" customWidth="1"/>
    <col min="15630" max="15630" width="0" style="17" hidden="1" customWidth="1"/>
    <col min="15631" max="15631" width="11.42578125" style="17" customWidth="1"/>
    <col min="15632" max="15632" width="10.85546875" style="17" bestFit="1" customWidth="1"/>
    <col min="15633" max="15633" width="10" style="17" bestFit="1" customWidth="1"/>
    <col min="15634" max="15634" width="8.42578125" style="17" bestFit="1" customWidth="1"/>
    <col min="15635" max="15635" width="8.42578125" style="17" customWidth="1"/>
    <col min="15636" max="15636" width="9.28515625" style="17" customWidth="1"/>
    <col min="15637" max="15637" width="8.85546875" style="17" customWidth="1"/>
    <col min="15638" max="15638" width="9.140625" style="17" customWidth="1"/>
    <col min="15639" max="15639" width="8.5703125" style="17" customWidth="1"/>
    <col min="15640" max="15640" width="9" style="17" customWidth="1"/>
    <col min="15641" max="15641" width="7" style="17" customWidth="1"/>
    <col min="15642" max="15642" width="9.42578125" style="17" customWidth="1"/>
    <col min="15643" max="15643" width="8.85546875" style="17" customWidth="1"/>
    <col min="15644" max="15644" width="11.7109375" style="17" customWidth="1"/>
    <col min="15645" max="15884" width="9.140625" style="17"/>
    <col min="15885" max="15885" width="10.28515625" style="17" customWidth="1"/>
    <col min="15886" max="15886" width="0" style="17" hidden="1" customWidth="1"/>
    <col min="15887" max="15887" width="11.42578125" style="17" customWidth="1"/>
    <col min="15888" max="15888" width="10.85546875" style="17" bestFit="1" customWidth="1"/>
    <col min="15889" max="15889" width="10" style="17" bestFit="1" customWidth="1"/>
    <col min="15890" max="15890" width="8.42578125" style="17" bestFit="1" customWidth="1"/>
    <col min="15891" max="15891" width="8.42578125" style="17" customWidth="1"/>
    <col min="15892" max="15892" width="9.28515625" style="17" customWidth="1"/>
    <col min="15893" max="15893" width="8.85546875" style="17" customWidth="1"/>
    <col min="15894" max="15894" width="9.140625" style="17" customWidth="1"/>
    <col min="15895" max="15895" width="8.5703125" style="17" customWidth="1"/>
    <col min="15896" max="15896" width="9" style="17" customWidth="1"/>
    <col min="15897" max="15897" width="7" style="17" customWidth="1"/>
    <col min="15898" max="15898" width="9.42578125" style="17" customWidth="1"/>
    <col min="15899" max="15899" width="8.85546875" style="17" customWidth="1"/>
    <col min="15900" max="15900" width="11.7109375" style="17" customWidth="1"/>
    <col min="15901" max="16140" width="9.140625" style="17"/>
    <col min="16141" max="16141" width="10.28515625" style="17" customWidth="1"/>
    <col min="16142" max="16142" width="0" style="17" hidden="1" customWidth="1"/>
    <col min="16143" max="16143" width="11.42578125" style="17" customWidth="1"/>
    <col min="16144" max="16144" width="10.85546875" style="17" bestFit="1" customWidth="1"/>
    <col min="16145" max="16145" width="10" style="17" bestFit="1" customWidth="1"/>
    <col min="16146" max="16146" width="8.42578125" style="17" bestFit="1" customWidth="1"/>
    <col min="16147" max="16147" width="8.42578125" style="17" customWidth="1"/>
    <col min="16148" max="16148" width="9.28515625" style="17" customWidth="1"/>
    <col min="16149" max="16149" width="8.85546875" style="17" customWidth="1"/>
    <col min="16150" max="16150" width="9.140625" style="17" customWidth="1"/>
    <col min="16151" max="16151" width="8.5703125" style="17" customWidth="1"/>
    <col min="16152" max="16152" width="9" style="17" customWidth="1"/>
    <col min="16153" max="16153" width="7" style="17" customWidth="1"/>
    <col min="16154" max="16154" width="9.42578125" style="17" customWidth="1"/>
    <col min="16155" max="16155" width="8.85546875" style="17" customWidth="1"/>
    <col min="16156" max="16156" width="11.7109375" style="17" customWidth="1"/>
    <col min="16157" max="16384" width="9.140625" style="17"/>
  </cols>
  <sheetData>
    <row r="1" spans="1:32" ht="12.75">
      <c r="B1" s="54" t="s">
        <v>184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16"/>
      <c r="AD1" s="16"/>
      <c r="AE1" s="16"/>
      <c r="AF1" s="16"/>
    </row>
    <row r="2" spans="1:32" ht="12.7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2.75">
      <c r="A3" s="5"/>
      <c r="B3" s="28"/>
      <c r="C3" s="5"/>
      <c r="D3" s="47"/>
      <c r="E3" s="47">
        <v>210101</v>
      </c>
      <c r="F3" s="47">
        <v>210105</v>
      </c>
      <c r="G3" s="47">
        <v>2100201</v>
      </c>
      <c r="H3" s="47">
        <v>210301</v>
      </c>
      <c r="I3" s="47">
        <v>210302</v>
      </c>
      <c r="J3" s="47">
        <v>210303</v>
      </c>
      <c r="K3" s="47">
        <v>210304</v>
      </c>
      <c r="L3" s="47">
        <v>210401</v>
      </c>
      <c r="M3" s="47">
        <v>210402</v>
      </c>
      <c r="N3" s="47">
        <v>210403</v>
      </c>
      <c r="O3" s="47">
        <v>210404</v>
      </c>
      <c r="P3" s="47">
        <v>210406</v>
      </c>
      <c r="Q3" s="47">
        <v>210501</v>
      </c>
      <c r="R3" s="47">
        <v>510502</v>
      </c>
      <c r="S3" s="47">
        <v>210604</v>
      </c>
      <c r="T3" s="47">
        <v>210702</v>
      </c>
      <c r="U3" s="47">
        <v>210801</v>
      </c>
      <c r="V3" s="47">
        <v>210802</v>
      </c>
      <c r="W3" s="47">
        <v>210803</v>
      </c>
      <c r="X3" s="47">
        <v>210805</v>
      </c>
      <c r="Y3" s="47">
        <v>210807</v>
      </c>
      <c r="Z3" s="47">
        <v>213207</v>
      </c>
      <c r="AA3" s="47">
        <v>213208</v>
      </c>
      <c r="AB3" s="47">
        <v>213209</v>
      </c>
      <c r="AC3" s="19"/>
      <c r="AD3" s="19"/>
      <c r="AE3" s="19"/>
      <c r="AF3" s="19"/>
    </row>
    <row r="4" spans="1:32" ht="33.75">
      <c r="A4" s="5"/>
      <c r="B4" s="20" t="s">
        <v>136</v>
      </c>
      <c r="C4" s="21" t="s">
        <v>137</v>
      </c>
      <c r="D4" s="21" t="s">
        <v>138</v>
      </c>
      <c r="E4" s="21" t="s">
        <v>139</v>
      </c>
      <c r="F4" s="21" t="s">
        <v>194</v>
      </c>
      <c r="G4" s="21" t="s">
        <v>140</v>
      </c>
      <c r="H4" s="21" t="s">
        <v>141</v>
      </c>
      <c r="I4" s="21" t="s">
        <v>142</v>
      </c>
      <c r="J4" s="21" t="s">
        <v>186</v>
      </c>
      <c r="K4" s="21" t="s">
        <v>148</v>
      </c>
      <c r="L4" s="21" t="s">
        <v>185</v>
      </c>
      <c r="M4" s="21" t="s">
        <v>187</v>
      </c>
      <c r="N4" s="21" t="s">
        <v>143</v>
      </c>
      <c r="O4" s="21" t="s">
        <v>188</v>
      </c>
      <c r="P4" s="21" t="s">
        <v>189</v>
      </c>
      <c r="Q4" s="21" t="s">
        <v>146</v>
      </c>
      <c r="R4" s="21" t="s">
        <v>145</v>
      </c>
      <c r="S4" s="21" t="s">
        <v>147</v>
      </c>
      <c r="T4" s="21" t="s">
        <v>144</v>
      </c>
      <c r="U4" s="21" t="s">
        <v>190</v>
      </c>
      <c r="V4" s="21" t="s">
        <v>196</v>
      </c>
      <c r="W4" s="21" t="s">
        <v>197</v>
      </c>
      <c r="X4" s="21" t="s">
        <v>198</v>
      </c>
      <c r="Y4" s="21" t="s">
        <v>191</v>
      </c>
      <c r="Z4" s="21" t="s">
        <v>192</v>
      </c>
      <c r="AA4" s="21" t="s">
        <v>195</v>
      </c>
      <c r="AB4" s="21" t="s">
        <v>193</v>
      </c>
    </row>
    <row r="5" spans="1:32" ht="16.5" customHeight="1">
      <c r="A5" s="5"/>
      <c r="B5" s="22" t="s">
        <v>149</v>
      </c>
      <c r="C5" s="29">
        <f>SUM(C6:C62)</f>
        <v>109971513.86</v>
      </c>
      <c r="D5" s="29">
        <f t="shared" ref="D5:AB5" si="0">SUM(D6:D62)</f>
        <v>2884421145.3700004</v>
      </c>
      <c r="E5" s="29">
        <f t="shared" si="0"/>
        <v>370209656.39999998</v>
      </c>
      <c r="F5" s="29">
        <f t="shared" si="0"/>
        <v>6245033.5999999996</v>
      </c>
      <c r="G5" s="29">
        <f t="shared" si="0"/>
        <v>42394492.369999997</v>
      </c>
      <c r="H5" s="29">
        <f t="shared" si="0"/>
        <v>11776420</v>
      </c>
      <c r="I5" s="29">
        <f t="shared" si="0"/>
        <v>29878224</v>
      </c>
      <c r="J5" s="29">
        <f t="shared" si="0"/>
        <v>630333</v>
      </c>
      <c r="K5" s="29">
        <f t="shared" si="0"/>
        <v>8792031</v>
      </c>
      <c r="L5" s="29">
        <f t="shared" si="0"/>
        <v>3418632</v>
      </c>
      <c r="M5" s="29">
        <f t="shared" si="0"/>
        <v>14835995</v>
      </c>
      <c r="N5" s="29">
        <f t="shared" si="0"/>
        <v>4268463</v>
      </c>
      <c r="O5" s="29">
        <f t="shared" si="0"/>
        <v>28600</v>
      </c>
      <c r="P5" s="29">
        <f t="shared" si="0"/>
        <v>2812570</v>
      </c>
      <c r="Q5" s="29">
        <f t="shared" si="0"/>
        <v>0</v>
      </c>
      <c r="R5" s="29">
        <f t="shared" si="0"/>
        <v>13507315</v>
      </c>
      <c r="S5" s="29">
        <f t="shared" si="0"/>
        <v>2406400</v>
      </c>
      <c r="T5" s="29">
        <f t="shared" si="0"/>
        <v>107480</v>
      </c>
      <c r="U5" s="29">
        <f t="shared" si="0"/>
        <v>13039211</v>
      </c>
      <c r="V5" s="29">
        <f t="shared" si="0"/>
        <v>40000</v>
      </c>
      <c r="W5" s="29">
        <f t="shared" si="0"/>
        <v>1057515</v>
      </c>
      <c r="X5" s="29">
        <f t="shared" si="0"/>
        <v>22000</v>
      </c>
      <c r="Y5" s="29">
        <f t="shared" si="0"/>
        <v>10602557</v>
      </c>
      <c r="Z5" s="29">
        <f t="shared" si="0"/>
        <v>2207790026</v>
      </c>
      <c r="AA5" s="29">
        <f t="shared" si="0"/>
        <v>139835391</v>
      </c>
      <c r="AB5" s="29">
        <f t="shared" si="0"/>
        <v>722800</v>
      </c>
    </row>
    <row r="6" spans="1:32" ht="16.5" customHeight="1">
      <c r="A6" s="5">
        <v>1</v>
      </c>
      <c r="B6" s="23" t="s">
        <v>202</v>
      </c>
      <c r="C6" s="25"/>
      <c r="D6" s="25">
        <f t="shared" ref="D6:D37" si="1">SUM(E6:AB6)</f>
        <v>14625692</v>
      </c>
      <c r="E6" s="25">
        <v>12015795</v>
      </c>
      <c r="F6" s="25"/>
      <c r="G6" s="25"/>
      <c r="H6" s="25">
        <v>971649</v>
      </c>
      <c r="I6" s="25">
        <v>926538</v>
      </c>
      <c r="J6" s="25">
        <v>435710</v>
      </c>
      <c r="K6" s="25"/>
      <c r="L6" s="25"/>
      <c r="M6" s="25"/>
      <c r="N6" s="25">
        <v>46000</v>
      </c>
      <c r="O6" s="25"/>
      <c r="P6" s="25"/>
      <c r="Q6" s="25"/>
      <c r="R6" s="25"/>
      <c r="S6" s="25"/>
      <c r="T6" s="25"/>
      <c r="U6" s="25">
        <v>230000</v>
      </c>
      <c r="V6" s="25"/>
      <c r="W6" s="25"/>
      <c r="X6" s="25"/>
      <c r="Y6" s="25"/>
      <c r="Z6" s="25"/>
      <c r="AA6" s="25"/>
      <c r="AB6" s="25"/>
    </row>
    <row r="7" spans="1:32" ht="16.5" customHeight="1">
      <c r="A7" s="5">
        <f>+A6+1</f>
        <v>2</v>
      </c>
      <c r="B7" s="23" t="s">
        <v>203</v>
      </c>
      <c r="C7" s="25"/>
      <c r="D7" s="25">
        <f t="shared" si="1"/>
        <v>26851352</v>
      </c>
      <c r="E7" s="25">
        <v>26558592</v>
      </c>
      <c r="F7" s="25"/>
      <c r="G7" s="25"/>
      <c r="H7" s="25"/>
      <c r="I7" s="25"/>
      <c r="J7" s="25"/>
      <c r="K7" s="25"/>
      <c r="L7" s="25"/>
      <c r="M7" s="25"/>
      <c r="N7" s="25">
        <v>122760</v>
      </c>
      <c r="O7" s="25"/>
      <c r="P7" s="25"/>
      <c r="Q7" s="25"/>
      <c r="R7" s="25"/>
      <c r="S7" s="25"/>
      <c r="T7" s="25"/>
      <c r="U7" s="25">
        <v>170000</v>
      </c>
      <c r="V7" s="25"/>
      <c r="W7" s="25"/>
      <c r="X7" s="25"/>
      <c r="Y7" s="25"/>
      <c r="Z7" s="25"/>
      <c r="AA7" s="25"/>
      <c r="AB7" s="25"/>
    </row>
    <row r="8" spans="1:32" ht="16.5" customHeight="1">
      <c r="A8" s="5">
        <f t="shared" ref="A8:A62" si="2">+A7+1</f>
        <v>3</v>
      </c>
      <c r="B8" s="23" t="s">
        <v>204</v>
      </c>
      <c r="C8" s="25"/>
      <c r="D8" s="25">
        <f t="shared" si="1"/>
        <v>13852185</v>
      </c>
      <c r="E8" s="25">
        <v>10852185</v>
      </c>
      <c r="F8" s="25"/>
      <c r="G8" s="25"/>
      <c r="H8" s="25"/>
      <c r="I8" s="25"/>
      <c r="J8" s="25"/>
      <c r="K8" s="25"/>
      <c r="L8" s="25"/>
      <c r="M8" s="25">
        <v>3000000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32" ht="16.5" customHeight="1">
      <c r="A9" s="5">
        <f t="shared" si="2"/>
        <v>4</v>
      </c>
      <c r="B9" s="23" t="s">
        <v>205</v>
      </c>
      <c r="C9" s="25"/>
      <c r="D9" s="25">
        <f t="shared" si="1"/>
        <v>30735199</v>
      </c>
      <c r="E9" s="25">
        <v>30129577</v>
      </c>
      <c r="F9" s="25"/>
      <c r="G9" s="25"/>
      <c r="H9" s="25"/>
      <c r="I9" s="25"/>
      <c r="J9" s="25"/>
      <c r="K9" s="25"/>
      <c r="L9" s="25">
        <v>605622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32" ht="16.5" customHeight="1">
      <c r="A10" s="5">
        <f t="shared" si="2"/>
        <v>5</v>
      </c>
      <c r="B10" s="23" t="s">
        <v>206</v>
      </c>
      <c r="C10" s="25"/>
      <c r="D10" s="25">
        <f t="shared" si="1"/>
        <v>37223240</v>
      </c>
      <c r="E10" s="25">
        <v>37223240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32" ht="16.5" customHeight="1">
      <c r="A11" s="5">
        <f t="shared" si="2"/>
        <v>6</v>
      </c>
      <c r="B11" s="24" t="s">
        <v>207</v>
      </c>
      <c r="C11" s="25"/>
      <c r="D11" s="25">
        <f t="shared" si="1"/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32" ht="16.5" customHeight="1">
      <c r="A12" s="5">
        <f t="shared" si="2"/>
        <v>7</v>
      </c>
      <c r="B12" s="24" t="s">
        <v>208</v>
      </c>
      <c r="C12" s="25"/>
      <c r="D12" s="25">
        <f t="shared" si="1"/>
        <v>18226977</v>
      </c>
      <c r="E12" s="25">
        <v>18087977</v>
      </c>
      <c r="F12" s="25"/>
      <c r="G12" s="25"/>
      <c r="H12" s="25"/>
      <c r="I12" s="25"/>
      <c r="J12" s="25"/>
      <c r="K12" s="25"/>
      <c r="L12" s="25"/>
      <c r="M12" s="25"/>
      <c r="N12" s="25"/>
      <c r="O12" s="25">
        <v>9000</v>
      </c>
      <c r="P12" s="25"/>
      <c r="Q12" s="25"/>
      <c r="R12" s="25"/>
      <c r="S12" s="25"/>
      <c r="T12" s="25"/>
      <c r="U12" s="25">
        <v>130000</v>
      </c>
      <c r="V12" s="25"/>
      <c r="W12" s="25"/>
      <c r="X12" s="25"/>
      <c r="Y12" s="25"/>
      <c r="Z12" s="25"/>
      <c r="AA12" s="25"/>
      <c r="AB12" s="25"/>
    </row>
    <row r="13" spans="1:32" ht="16.5" customHeight="1">
      <c r="A13" s="5">
        <f t="shared" si="2"/>
        <v>8</v>
      </c>
      <c r="B13" s="24" t="s">
        <v>209</v>
      </c>
      <c r="C13" s="25"/>
      <c r="D13" s="25">
        <f t="shared" si="1"/>
        <v>21212080</v>
      </c>
      <c r="E13" s="25">
        <v>16939538</v>
      </c>
      <c r="F13" s="25"/>
      <c r="G13" s="25"/>
      <c r="H13" s="25">
        <v>610260</v>
      </c>
      <c r="I13" s="25">
        <v>3315282</v>
      </c>
      <c r="J13" s="25"/>
      <c r="K13" s="25"/>
      <c r="L13" s="25">
        <v>85000</v>
      </c>
      <c r="M13" s="25"/>
      <c r="N13" s="25"/>
      <c r="O13" s="25"/>
      <c r="P13" s="25"/>
      <c r="Q13" s="25"/>
      <c r="R13" s="25"/>
      <c r="S13" s="25"/>
      <c r="T13" s="25"/>
      <c r="U13" s="25">
        <v>262000</v>
      </c>
      <c r="V13" s="25"/>
      <c r="W13" s="25"/>
      <c r="X13" s="25"/>
      <c r="Y13" s="25"/>
      <c r="Z13" s="25"/>
      <c r="AA13" s="25"/>
      <c r="AB13" s="25"/>
    </row>
    <row r="14" spans="1:32" ht="16.5" customHeight="1">
      <c r="A14" s="5">
        <f t="shared" si="2"/>
        <v>9</v>
      </c>
      <c r="B14" s="24" t="s">
        <v>210</v>
      </c>
      <c r="C14" s="25"/>
      <c r="D14" s="25">
        <f t="shared" si="1"/>
        <v>19601806</v>
      </c>
      <c r="E14" s="25">
        <v>15730212</v>
      </c>
      <c r="F14" s="25"/>
      <c r="G14" s="25"/>
      <c r="H14" s="25">
        <v>643029</v>
      </c>
      <c r="I14" s="25">
        <v>2263765</v>
      </c>
      <c r="J14" s="25"/>
      <c r="K14" s="25"/>
      <c r="L14" s="25"/>
      <c r="M14" s="25"/>
      <c r="N14" s="25"/>
      <c r="O14" s="25"/>
      <c r="P14" s="25"/>
      <c r="Q14" s="25"/>
      <c r="R14" s="25">
        <v>964800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32" ht="16.5" customHeight="1">
      <c r="A15" s="5">
        <f t="shared" si="2"/>
        <v>10</v>
      </c>
      <c r="B15" s="24" t="s">
        <v>211</v>
      </c>
      <c r="C15" s="25"/>
      <c r="D15" s="25">
        <f t="shared" si="1"/>
        <v>36983786</v>
      </c>
      <c r="E15" s="25">
        <f>25426569+2311600</f>
        <v>27738169</v>
      </c>
      <c r="F15" s="25"/>
      <c r="G15" s="25">
        <v>8603901</v>
      </c>
      <c r="H15" s="25">
        <f>114684+327032</f>
        <v>441716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f>100000+100000</f>
        <v>200000</v>
      </c>
    </row>
    <row r="16" spans="1:32" ht="16.5" customHeight="1">
      <c r="A16" s="5">
        <f t="shared" si="2"/>
        <v>11</v>
      </c>
      <c r="B16" s="24" t="s">
        <v>212</v>
      </c>
      <c r="C16" s="25"/>
      <c r="D16" s="25">
        <f t="shared" si="1"/>
        <v>30872603</v>
      </c>
      <c r="E16" s="25">
        <f>19366899+5045229</f>
        <v>24412128</v>
      </c>
      <c r="F16" s="25"/>
      <c r="G16" s="25">
        <v>5638005</v>
      </c>
      <c r="H16" s="25"/>
      <c r="I16" s="25"/>
      <c r="J16" s="25"/>
      <c r="K16" s="25"/>
      <c r="L16" s="25">
        <f>252000+80000+13000</f>
        <v>345000</v>
      </c>
      <c r="M16" s="25"/>
      <c r="N16" s="25"/>
      <c r="O16" s="25"/>
      <c r="P16" s="25">
        <f>132570+344900</f>
        <v>477470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6.5" customHeight="1">
      <c r="A17" s="5">
        <f t="shared" si="2"/>
        <v>12</v>
      </c>
      <c r="B17" s="24" t="s">
        <v>213</v>
      </c>
      <c r="C17" s="25"/>
      <c r="D17" s="25">
        <f t="shared" si="1"/>
        <v>33227418.199999999</v>
      </c>
      <c r="E17" s="25">
        <v>27318863</v>
      </c>
      <c r="F17" s="25"/>
      <c r="G17" s="25">
        <v>417361</v>
      </c>
      <c r="H17" s="25">
        <v>2306242</v>
      </c>
      <c r="I17" s="25">
        <v>2792670</v>
      </c>
      <c r="J17" s="25"/>
      <c r="K17" s="25"/>
      <c r="L17" s="25"/>
      <c r="M17" s="25"/>
      <c r="N17" s="25">
        <v>176682.2</v>
      </c>
      <c r="O17" s="25">
        <v>19600</v>
      </c>
      <c r="P17" s="25"/>
      <c r="Q17" s="25"/>
      <c r="R17" s="25"/>
      <c r="S17" s="25"/>
      <c r="T17" s="25"/>
      <c r="U17" s="25">
        <f>130000+66000</f>
        <v>196000</v>
      </c>
      <c r="V17" s="25"/>
      <c r="W17" s="25"/>
      <c r="X17" s="25"/>
      <c r="Y17" s="25"/>
      <c r="Z17" s="25"/>
      <c r="AA17" s="25"/>
      <c r="AB17" s="25"/>
    </row>
    <row r="18" spans="1:28" ht="16.5" customHeight="1">
      <c r="A18" s="5">
        <f t="shared" si="2"/>
        <v>13</v>
      </c>
      <c r="B18" s="24" t="s">
        <v>214</v>
      </c>
      <c r="C18" s="25"/>
      <c r="D18" s="25">
        <f t="shared" si="1"/>
        <v>20665534</v>
      </c>
      <c r="E18" s="25">
        <v>19975513</v>
      </c>
      <c r="F18" s="25"/>
      <c r="G18" s="25"/>
      <c r="H18" s="25"/>
      <c r="I18" s="25">
        <v>589776</v>
      </c>
      <c r="J18" s="25">
        <v>100245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6.5" customHeight="1">
      <c r="A19" s="5">
        <f t="shared" si="2"/>
        <v>14</v>
      </c>
      <c r="B19" s="24" t="s">
        <v>215</v>
      </c>
      <c r="C19" s="25"/>
      <c r="D19" s="25">
        <f t="shared" si="1"/>
        <v>33294813</v>
      </c>
      <c r="E19" s="25">
        <v>28836119</v>
      </c>
      <c r="F19" s="25"/>
      <c r="G19" s="25">
        <v>4458694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6.5" customHeight="1">
      <c r="A20" s="5">
        <f t="shared" si="2"/>
        <v>15</v>
      </c>
      <c r="B20" s="28" t="s">
        <v>216</v>
      </c>
      <c r="C20" s="30">
        <v>11242824</v>
      </c>
      <c r="D20" s="25">
        <f t="shared" si="1"/>
        <v>14306620</v>
      </c>
      <c r="E20" s="30">
        <v>6095285</v>
      </c>
      <c r="F20" s="30"/>
      <c r="G20" s="30">
        <v>3617700</v>
      </c>
      <c r="H20" s="30">
        <v>300000</v>
      </c>
      <c r="I20" s="30"/>
      <c r="J20" s="30"/>
      <c r="K20" s="30">
        <v>1869034</v>
      </c>
      <c r="L20" s="30"/>
      <c r="M20" s="30"/>
      <c r="N20" s="30">
        <v>2424601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6.5" customHeight="1">
      <c r="A21" s="5">
        <f t="shared" si="2"/>
        <v>16</v>
      </c>
      <c r="B21" s="28" t="s">
        <v>217</v>
      </c>
      <c r="C21" s="30"/>
      <c r="D21" s="25">
        <f t="shared" si="1"/>
        <v>0</v>
      </c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6.5" customHeight="1">
      <c r="A22" s="5">
        <f t="shared" si="2"/>
        <v>17</v>
      </c>
      <c r="B22" s="28" t="s">
        <v>218</v>
      </c>
      <c r="C22" s="30"/>
      <c r="D22" s="25">
        <f t="shared" si="1"/>
        <v>2427923.2999999998</v>
      </c>
      <c r="E22" s="30">
        <v>712832</v>
      </c>
      <c r="F22" s="30"/>
      <c r="G22" s="30">
        <v>250491.5</v>
      </c>
      <c r="H22" s="30">
        <v>720905</v>
      </c>
      <c r="I22" s="30">
        <v>462500</v>
      </c>
      <c r="J22" s="30"/>
      <c r="K22" s="30"/>
      <c r="L22" s="30"/>
      <c r="M22" s="30"/>
      <c r="N22" s="30">
        <v>141194.79999999999</v>
      </c>
      <c r="O22" s="30"/>
      <c r="P22" s="30"/>
      <c r="Q22" s="30"/>
      <c r="R22" s="30"/>
      <c r="S22" s="30"/>
      <c r="T22" s="30"/>
      <c r="U22" s="30">
        <v>140000</v>
      </c>
      <c r="V22" s="30"/>
      <c r="W22" s="30"/>
      <c r="X22" s="30"/>
      <c r="Y22" s="30"/>
      <c r="Z22" s="30"/>
      <c r="AA22" s="30"/>
      <c r="AB22" s="30"/>
    </row>
    <row r="23" spans="1:28" ht="16.5" customHeight="1">
      <c r="A23" s="5">
        <f t="shared" si="2"/>
        <v>18</v>
      </c>
      <c r="B23" s="28" t="s">
        <v>219</v>
      </c>
      <c r="C23" s="30"/>
      <c r="D23" s="25">
        <f t="shared" si="1"/>
        <v>6399989</v>
      </c>
      <c r="E23" s="30"/>
      <c r="F23" s="30"/>
      <c r="G23" s="30"/>
      <c r="H23" s="30"/>
      <c r="I23" s="30"/>
      <c r="J23" s="30"/>
      <c r="K23" s="30">
        <v>4829797</v>
      </c>
      <c r="L23" s="30"/>
      <c r="M23" s="30"/>
      <c r="N23" s="30">
        <v>615416</v>
      </c>
      <c r="O23" s="30"/>
      <c r="P23" s="30"/>
      <c r="Q23" s="30"/>
      <c r="R23" s="30">
        <v>840000</v>
      </c>
      <c r="S23" s="30"/>
      <c r="T23" s="30"/>
      <c r="U23" s="30"/>
      <c r="V23" s="30"/>
      <c r="W23" s="30"/>
      <c r="X23" s="30"/>
      <c r="Y23" s="30">
        <v>114776</v>
      </c>
      <c r="Z23" s="30"/>
      <c r="AA23" s="30"/>
      <c r="AB23" s="30"/>
    </row>
    <row r="24" spans="1:28" ht="16.5" customHeight="1">
      <c r="A24" s="5">
        <f t="shared" si="2"/>
        <v>19</v>
      </c>
      <c r="B24" s="28" t="s">
        <v>220</v>
      </c>
      <c r="C24" s="30"/>
      <c r="D24" s="25">
        <f t="shared" si="1"/>
        <v>16158330</v>
      </c>
      <c r="E24" s="30">
        <v>11885449</v>
      </c>
      <c r="F24" s="30"/>
      <c r="G24" s="30"/>
      <c r="H24" s="30"/>
      <c r="I24" s="30"/>
      <c r="J24" s="30">
        <v>94378</v>
      </c>
      <c r="K24" s="30"/>
      <c r="L24" s="30">
        <v>316900</v>
      </c>
      <c r="M24" s="30">
        <v>738700</v>
      </c>
      <c r="N24" s="30">
        <v>319100</v>
      </c>
      <c r="O24" s="30"/>
      <c r="P24" s="30"/>
      <c r="Q24" s="30"/>
      <c r="R24" s="30"/>
      <c r="S24" s="30">
        <v>1931800</v>
      </c>
      <c r="T24" s="30"/>
      <c r="U24" s="30">
        <v>872003</v>
      </c>
      <c r="V24" s="30"/>
      <c r="W24" s="30"/>
      <c r="X24" s="30"/>
      <c r="Y24" s="30"/>
      <c r="Z24" s="30"/>
      <c r="AA24" s="30"/>
      <c r="AB24" s="30"/>
    </row>
    <row r="25" spans="1:28" ht="16.5" customHeight="1">
      <c r="A25" s="5">
        <f t="shared" si="2"/>
        <v>20</v>
      </c>
      <c r="B25" s="28" t="s">
        <v>110</v>
      </c>
      <c r="C25" s="30"/>
      <c r="D25" s="25">
        <f t="shared" si="1"/>
        <v>247100</v>
      </c>
      <c r="E25" s="30"/>
      <c r="F25" s="30"/>
      <c r="G25" s="30">
        <v>247100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6.5" customHeight="1">
      <c r="A26" s="5">
        <f t="shared" si="2"/>
        <v>21</v>
      </c>
      <c r="B26" s="28" t="s">
        <v>111</v>
      </c>
      <c r="C26" s="30"/>
      <c r="D26" s="25">
        <f t="shared" si="1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6.5" customHeight="1">
      <c r="A27" s="5">
        <f t="shared" si="2"/>
        <v>22</v>
      </c>
      <c r="B27" s="28" t="s">
        <v>112</v>
      </c>
      <c r="C27" s="30"/>
      <c r="D27" s="25">
        <f t="shared" si="1"/>
        <v>1795174</v>
      </c>
      <c r="E27" s="30"/>
      <c r="F27" s="30"/>
      <c r="G27" s="30">
        <v>1352474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347700</v>
      </c>
      <c r="S27" s="30">
        <v>95000</v>
      </c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6.5" customHeight="1">
      <c r="A28" s="5">
        <f t="shared" si="2"/>
        <v>23</v>
      </c>
      <c r="B28" s="28" t="s">
        <v>113</v>
      </c>
      <c r="C28" s="30"/>
      <c r="D28" s="25">
        <f t="shared" si="1"/>
        <v>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6.5" customHeight="1">
      <c r="A29" s="5">
        <f t="shared" si="2"/>
        <v>24</v>
      </c>
      <c r="B29" s="28" t="s">
        <v>114</v>
      </c>
      <c r="C29" s="30"/>
      <c r="D29" s="25">
        <f t="shared" si="1"/>
        <v>9746655</v>
      </c>
      <c r="E29" s="30"/>
      <c r="F29" s="30"/>
      <c r="G29" s="30"/>
      <c r="H29" s="30">
        <v>138230</v>
      </c>
      <c r="I29" s="30">
        <v>136125</v>
      </c>
      <c r="J29" s="30"/>
      <c r="K29" s="30"/>
      <c r="L29" s="30">
        <v>309500</v>
      </c>
      <c r="M29" s="30">
        <v>8500000</v>
      </c>
      <c r="N29" s="30"/>
      <c r="O29" s="30"/>
      <c r="P29" s="30"/>
      <c r="Q29" s="30"/>
      <c r="R29" s="30">
        <v>310200</v>
      </c>
      <c r="S29" s="30"/>
      <c r="T29" s="30"/>
      <c r="U29" s="30">
        <v>283600</v>
      </c>
      <c r="V29" s="30"/>
      <c r="W29" s="30"/>
      <c r="X29" s="30"/>
      <c r="Y29" s="30"/>
      <c r="Z29" s="30"/>
      <c r="AA29" s="30"/>
      <c r="AB29" s="30">
        <v>69000</v>
      </c>
    </row>
    <row r="30" spans="1:28" ht="16.5" customHeight="1">
      <c r="A30" s="5">
        <f t="shared" si="2"/>
        <v>25</v>
      </c>
      <c r="B30" s="28" t="s">
        <v>115</v>
      </c>
      <c r="C30" s="30"/>
      <c r="D30" s="25">
        <f t="shared" si="1"/>
        <v>1725138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v>296400</v>
      </c>
      <c r="T30" s="30"/>
      <c r="U30" s="30">
        <f>309223</f>
        <v>309223</v>
      </c>
      <c r="V30" s="30">
        <v>40000</v>
      </c>
      <c r="W30" s="30">
        <v>1057515</v>
      </c>
      <c r="X30" s="30">
        <v>22000</v>
      </c>
      <c r="Y30" s="30"/>
      <c r="Z30" s="30"/>
      <c r="AA30" s="30"/>
      <c r="AB30" s="30"/>
    </row>
    <row r="31" spans="1:28" ht="16.5" customHeight="1">
      <c r="A31" s="5">
        <f t="shared" si="2"/>
        <v>26</v>
      </c>
      <c r="B31" s="28" t="s">
        <v>116</v>
      </c>
      <c r="C31" s="30"/>
      <c r="D31" s="25">
        <f t="shared" si="1"/>
        <v>1755560</v>
      </c>
      <c r="E31" s="30">
        <v>647960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v>975600</v>
      </c>
      <c r="S31" s="30"/>
      <c r="T31" s="30"/>
      <c r="U31" s="30">
        <v>132000</v>
      </c>
      <c r="V31" s="30"/>
      <c r="W31" s="30"/>
      <c r="X31" s="30"/>
      <c r="Y31" s="30"/>
      <c r="Z31" s="30"/>
      <c r="AA31" s="30"/>
      <c r="AB31" s="30"/>
    </row>
    <row r="32" spans="1:28" ht="16.5" customHeight="1">
      <c r="A32" s="5">
        <f t="shared" si="2"/>
        <v>27</v>
      </c>
      <c r="B32" s="28" t="s">
        <v>117</v>
      </c>
      <c r="C32" s="30">
        <v>210078</v>
      </c>
      <c r="D32" s="25">
        <f t="shared" si="1"/>
        <v>739930</v>
      </c>
      <c r="E32" s="30"/>
      <c r="F32" s="30"/>
      <c r="G32" s="30">
        <v>739930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6.5" customHeight="1">
      <c r="A33" s="5">
        <f t="shared" si="2"/>
        <v>28</v>
      </c>
      <c r="B33" s="28" t="s">
        <v>118</v>
      </c>
      <c r="C33" s="30"/>
      <c r="D33" s="25">
        <f t="shared" si="1"/>
        <v>4682054</v>
      </c>
      <c r="E33" s="30"/>
      <c r="F33" s="30"/>
      <c r="G33" s="30">
        <v>987420</v>
      </c>
      <c r="H33" s="30">
        <v>897019</v>
      </c>
      <c r="I33" s="30"/>
      <c r="J33" s="30"/>
      <c r="K33" s="30"/>
      <c r="L33" s="30">
        <v>1171300</v>
      </c>
      <c r="M33" s="30"/>
      <c r="N33" s="30">
        <v>162965</v>
      </c>
      <c r="O33" s="30"/>
      <c r="P33" s="30"/>
      <c r="Q33" s="30"/>
      <c r="R33" s="30">
        <v>1036850</v>
      </c>
      <c r="S33" s="30">
        <v>25600</v>
      </c>
      <c r="T33" s="30"/>
      <c r="U33" s="30">
        <f>158000+242900</f>
        <v>400900</v>
      </c>
      <c r="V33" s="30"/>
      <c r="W33" s="30"/>
      <c r="X33" s="30"/>
      <c r="Y33" s="30"/>
      <c r="Z33" s="30"/>
      <c r="AA33" s="30"/>
      <c r="AB33" s="30"/>
    </row>
    <row r="34" spans="1:28" ht="16.5" customHeight="1">
      <c r="A34" s="5">
        <f t="shared" si="2"/>
        <v>29</v>
      </c>
      <c r="B34" s="28" t="s">
        <v>119</v>
      </c>
      <c r="C34" s="30">
        <v>2033500</v>
      </c>
      <c r="D34" s="25">
        <f t="shared" si="1"/>
        <v>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6.5" customHeight="1">
      <c r="A35" s="5">
        <f t="shared" si="2"/>
        <v>30</v>
      </c>
      <c r="B35" s="28" t="s">
        <v>120</v>
      </c>
      <c r="C35" s="30"/>
      <c r="D35" s="25">
        <f t="shared" si="1"/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6.5" customHeight="1">
      <c r="A36" s="5">
        <f t="shared" si="2"/>
        <v>31</v>
      </c>
      <c r="B36" s="28" t="s">
        <v>121</v>
      </c>
      <c r="C36" s="30"/>
      <c r="D36" s="25">
        <f t="shared" si="1"/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6.5" customHeight="1">
      <c r="A37" s="5">
        <f t="shared" si="2"/>
        <v>32</v>
      </c>
      <c r="B37" s="28" t="s">
        <v>122</v>
      </c>
      <c r="C37" s="30"/>
      <c r="D37" s="25">
        <f t="shared" si="1"/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6.5" customHeight="1">
      <c r="A38" s="5">
        <f t="shared" si="2"/>
        <v>33</v>
      </c>
      <c r="B38" s="28" t="s">
        <v>123</v>
      </c>
      <c r="C38" s="30">
        <v>100000</v>
      </c>
      <c r="D38" s="25">
        <f t="shared" ref="D38:D62" si="3">SUM(E38:AB38)</f>
        <v>4884638</v>
      </c>
      <c r="E38" s="30">
        <v>28050</v>
      </c>
      <c r="F38" s="30"/>
      <c r="G38" s="30">
        <v>1146194</v>
      </c>
      <c r="H38" s="30"/>
      <c r="I38" s="30">
        <v>2058254</v>
      </c>
      <c r="J38" s="30"/>
      <c r="K38" s="30"/>
      <c r="L38" s="30"/>
      <c r="M38" s="30">
        <v>1652140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6.5" customHeight="1">
      <c r="A39" s="5">
        <f t="shared" si="2"/>
        <v>34</v>
      </c>
      <c r="B39" s="28" t="s">
        <v>124</v>
      </c>
      <c r="C39" s="30"/>
      <c r="D39" s="25">
        <f t="shared" si="3"/>
        <v>10116040</v>
      </c>
      <c r="E39" s="30"/>
      <c r="F39" s="30"/>
      <c r="G39" s="30"/>
      <c r="H39" s="30"/>
      <c r="I39" s="30">
        <v>10116040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6.5" customHeight="1">
      <c r="A40" s="5">
        <f t="shared" si="2"/>
        <v>35</v>
      </c>
      <c r="B40" s="28" t="s">
        <v>125</v>
      </c>
      <c r="C40" s="30"/>
      <c r="D40" s="25">
        <f t="shared" si="3"/>
        <v>0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6.5" customHeight="1">
      <c r="A41" s="5">
        <f t="shared" si="2"/>
        <v>36</v>
      </c>
      <c r="B41" s="28" t="s">
        <v>126</v>
      </c>
      <c r="C41" s="30"/>
      <c r="D41" s="25">
        <f t="shared" si="3"/>
        <v>9362359</v>
      </c>
      <c r="E41" s="30">
        <v>5142117</v>
      </c>
      <c r="F41" s="30"/>
      <c r="G41" s="30"/>
      <c r="H41" s="30"/>
      <c r="I41" s="30">
        <v>3831642</v>
      </c>
      <c r="J41" s="30"/>
      <c r="K41" s="30"/>
      <c r="L41" s="30">
        <v>388600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6.5" customHeight="1">
      <c r="A42" s="5">
        <f t="shared" si="2"/>
        <v>37</v>
      </c>
      <c r="B42" s="28" t="s">
        <v>127</v>
      </c>
      <c r="C42" s="30"/>
      <c r="D42" s="25">
        <f t="shared" si="3"/>
        <v>3007766</v>
      </c>
      <c r="E42" s="30"/>
      <c r="F42" s="30"/>
      <c r="G42" s="30">
        <v>1311366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1289300</v>
      </c>
      <c r="S42" s="30">
        <v>9500</v>
      </c>
      <c r="T42" s="30"/>
      <c r="U42" s="30">
        <f>50400+347200</f>
        <v>397600</v>
      </c>
      <c r="V42" s="30"/>
      <c r="W42" s="30"/>
      <c r="X42" s="30"/>
      <c r="Y42" s="30"/>
      <c r="Z42" s="30"/>
      <c r="AA42" s="30"/>
      <c r="AB42" s="30"/>
    </row>
    <row r="43" spans="1:28" ht="16.5" customHeight="1">
      <c r="A43" s="5">
        <f t="shared" si="2"/>
        <v>38</v>
      </c>
      <c r="B43" s="28" t="s">
        <v>128</v>
      </c>
      <c r="C43" s="30">
        <v>2185965</v>
      </c>
      <c r="D43" s="25">
        <f t="shared" si="3"/>
        <v>2591040</v>
      </c>
      <c r="E43" s="30">
        <v>31598</v>
      </c>
      <c r="F43" s="30"/>
      <c r="G43" s="30">
        <v>51018</v>
      </c>
      <c r="H43" s="30">
        <v>566755</v>
      </c>
      <c r="I43" s="30"/>
      <c r="J43" s="30"/>
      <c r="K43" s="30"/>
      <c r="L43" s="30">
        <v>159510</v>
      </c>
      <c r="M43" s="30"/>
      <c r="N43" s="30">
        <v>132000</v>
      </c>
      <c r="O43" s="30"/>
      <c r="P43" s="30"/>
      <c r="Q43" s="30"/>
      <c r="R43" s="30">
        <v>360075</v>
      </c>
      <c r="S43" s="30">
        <v>48100</v>
      </c>
      <c r="T43" s="30"/>
      <c r="U43" s="30">
        <f>165000+615000</f>
        <v>780000</v>
      </c>
      <c r="V43" s="30"/>
      <c r="W43" s="30"/>
      <c r="X43" s="30"/>
      <c r="Y43" s="30">
        <v>8184</v>
      </c>
      <c r="Z43" s="30"/>
      <c r="AA43" s="30"/>
      <c r="AB43" s="30">
        <v>453800</v>
      </c>
    </row>
    <row r="44" spans="1:28" ht="16.5" customHeight="1">
      <c r="A44" s="5">
        <f t="shared" si="2"/>
        <v>39</v>
      </c>
      <c r="B44" s="28" t="s">
        <v>129</v>
      </c>
      <c r="C44" s="30"/>
      <c r="D44" s="25">
        <f t="shared" si="3"/>
        <v>1116684</v>
      </c>
      <c r="E44" s="30"/>
      <c r="F44" s="30"/>
      <c r="G44" s="30"/>
      <c r="H44" s="30">
        <v>1116684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>
        <v>0</v>
      </c>
      <c r="V44" s="30"/>
      <c r="W44" s="30"/>
      <c r="X44" s="30"/>
      <c r="Y44" s="30"/>
      <c r="Z44" s="30"/>
      <c r="AA44" s="30"/>
      <c r="AB44" s="30"/>
    </row>
    <row r="45" spans="1:28" ht="16.5" customHeight="1">
      <c r="A45" s="5">
        <f t="shared" si="2"/>
        <v>40</v>
      </c>
      <c r="B45" s="28" t="s">
        <v>130</v>
      </c>
      <c r="C45" s="30">
        <v>3387600</v>
      </c>
      <c r="D45" s="25">
        <f t="shared" si="3"/>
        <v>4649497</v>
      </c>
      <c r="E45" s="30">
        <v>3669740</v>
      </c>
      <c r="F45" s="30"/>
      <c r="G45" s="30">
        <v>883439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96318</v>
      </c>
      <c r="V45" s="30"/>
      <c r="W45" s="30"/>
      <c r="X45" s="30"/>
      <c r="Y45" s="30"/>
      <c r="Z45" s="30"/>
      <c r="AA45" s="30"/>
      <c r="AB45" s="30"/>
    </row>
    <row r="46" spans="1:28" ht="16.5" customHeight="1">
      <c r="A46" s="5">
        <f t="shared" si="2"/>
        <v>41</v>
      </c>
      <c r="B46" s="28" t="s">
        <v>131</v>
      </c>
      <c r="C46" s="30">
        <v>0</v>
      </c>
      <c r="D46" s="25">
        <f t="shared" si="3"/>
        <v>6921884</v>
      </c>
      <c r="E46" s="30">
        <v>1931000</v>
      </c>
      <c r="F46" s="30"/>
      <c r="G46" s="30">
        <v>2655784</v>
      </c>
      <c r="H46" s="30"/>
      <c r="I46" s="30"/>
      <c r="J46" s="30"/>
      <c r="K46" s="30"/>
      <c r="L46" s="30"/>
      <c r="M46" s="30"/>
      <c r="N46" s="30"/>
      <c r="O46" s="30"/>
      <c r="P46" s="30">
        <v>2335100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6.5" customHeight="1">
      <c r="A47" s="5">
        <f t="shared" si="2"/>
        <v>42</v>
      </c>
      <c r="B47" s="28" t="s">
        <v>132</v>
      </c>
      <c r="C47" s="30"/>
      <c r="D47" s="25">
        <f t="shared" si="3"/>
        <v>14217508</v>
      </c>
      <c r="E47" s="30">
        <v>150271.4</v>
      </c>
      <c r="F47" s="30">
        <v>4271663.5999999996</v>
      </c>
      <c r="G47" s="30"/>
      <c r="H47" s="30">
        <v>2522018</v>
      </c>
      <c r="I47" s="30"/>
      <c r="J47" s="30"/>
      <c r="K47" s="30">
        <v>2093200</v>
      </c>
      <c r="L47" s="30"/>
      <c r="M47" s="30">
        <v>945155</v>
      </c>
      <c r="N47" s="30"/>
      <c r="O47" s="30"/>
      <c r="P47" s="30"/>
      <c r="Q47" s="30"/>
      <c r="R47" s="30">
        <v>2000000</v>
      </c>
      <c r="S47" s="30"/>
      <c r="T47" s="30">
        <v>0</v>
      </c>
      <c r="U47" s="30">
        <v>2235200</v>
      </c>
      <c r="V47" s="30"/>
      <c r="W47" s="30"/>
      <c r="X47" s="30"/>
      <c r="Y47" s="30"/>
      <c r="Z47" s="30"/>
      <c r="AA47" s="30"/>
      <c r="AB47" s="30"/>
    </row>
    <row r="48" spans="1:28" ht="16.5" customHeight="1">
      <c r="A48" s="5">
        <f t="shared" si="2"/>
        <v>43</v>
      </c>
      <c r="B48" s="28" t="s">
        <v>133</v>
      </c>
      <c r="C48" s="30"/>
      <c r="D48" s="25">
        <f t="shared" si="3"/>
        <v>28875824</v>
      </c>
      <c r="E48" s="30">
        <v>28816344</v>
      </c>
      <c r="F48" s="30"/>
      <c r="G48" s="30"/>
      <c r="H48" s="30"/>
      <c r="I48" s="30"/>
      <c r="J48" s="30"/>
      <c r="K48" s="30"/>
      <c r="L48" s="30">
        <v>37200</v>
      </c>
      <c r="M48" s="30"/>
      <c r="N48" s="30">
        <v>22280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6.5" customHeight="1">
      <c r="A49" s="5">
        <f t="shared" si="2"/>
        <v>44</v>
      </c>
      <c r="B49" s="28" t="s">
        <v>134</v>
      </c>
      <c r="C49" s="30"/>
      <c r="D49" s="25">
        <f t="shared" si="3"/>
        <v>3993493</v>
      </c>
      <c r="E49" s="30"/>
      <c r="F49" s="30"/>
      <c r="G49" s="30">
        <v>3993493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6.5" customHeight="1">
      <c r="A50" s="5">
        <f t="shared" si="2"/>
        <v>45</v>
      </c>
      <c r="B50" s="28" t="s">
        <v>150</v>
      </c>
      <c r="C50" s="6">
        <v>44582612.32</v>
      </c>
      <c r="D50" s="25">
        <f t="shared" si="3"/>
        <v>414719</v>
      </c>
      <c r="E50" s="30"/>
      <c r="F50" s="30">
        <v>402719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>
        <v>12000</v>
      </c>
      <c r="V50" s="30"/>
      <c r="W50" s="30"/>
      <c r="X50" s="30"/>
      <c r="Y50" s="30"/>
      <c r="Z50" s="30"/>
      <c r="AA50" s="30"/>
      <c r="AB50" s="30"/>
    </row>
    <row r="51" spans="1:28" ht="16.5" customHeight="1">
      <c r="A51" s="5">
        <f t="shared" si="2"/>
        <v>46</v>
      </c>
      <c r="B51" s="28" t="s">
        <v>221</v>
      </c>
      <c r="C51" s="30">
        <v>36572000</v>
      </c>
      <c r="D51" s="25">
        <f t="shared" si="3"/>
        <v>761263</v>
      </c>
      <c r="E51" s="30"/>
      <c r="F51" s="30"/>
      <c r="G51" s="30"/>
      <c r="H51" s="30"/>
      <c r="I51" s="30">
        <v>761263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6.5" customHeight="1">
      <c r="A52" s="5">
        <f t="shared" si="2"/>
        <v>47</v>
      </c>
      <c r="B52" s="28" t="s">
        <v>98</v>
      </c>
      <c r="C52" s="30"/>
      <c r="D52" s="25">
        <f t="shared" si="3"/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6.5" customHeight="1">
      <c r="A53" s="5">
        <f t="shared" si="2"/>
        <v>48</v>
      </c>
      <c r="B53" s="28" t="s">
        <v>222</v>
      </c>
      <c r="C53" s="30"/>
      <c r="D53" s="25">
        <f t="shared" si="3"/>
        <v>0</v>
      </c>
      <c r="E53" s="30"/>
      <c r="F53" s="30"/>
      <c r="G53" s="30"/>
      <c r="H53" s="30"/>
      <c r="I53" s="30">
        <v>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6.5" customHeight="1">
      <c r="A54" s="5">
        <f t="shared" si="2"/>
        <v>49</v>
      </c>
      <c r="B54" s="28" t="s">
        <v>224</v>
      </c>
      <c r="C54" s="30">
        <v>220584</v>
      </c>
      <c r="D54" s="25">
        <f t="shared" si="3"/>
        <v>777427</v>
      </c>
      <c r="E54" s="30"/>
      <c r="F54" s="30"/>
      <c r="G54" s="30"/>
      <c r="H54" s="30"/>
      <c r="I54" s="30">
        <v>777427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6.5" customHeight="1">
      <c r="A55" s="5">
        <f t="shared" si="2"/>
        <v>50</v>
      </c>
      <c r="B55" s="28" t="s">
        <v>223</v>
      </c>
      <c r="C55" s="30"/>
      <c r="D55" s="25">
        <f t="shared" si="3"/>
        <v>10479597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10479597</v>
      </c>
      <c r="Z55" s="30"/>
      <c r="AA55" s="30"/>
      <c r="AB55" s="30"/>
    </row>
    <row r="56" spans="1:28" ht="16.5" customHeight="1">
      <c r="A56" s="5">
        <f t="shared" si="2"/>
        <v>51</v>
      </c>
      <c r="B56" s="28" t="s">
        <v>179</v>
      </c>
      <c r="C56" s="30">
        <v>4721452</v>
      </c>
      <c r="D56" s="25">
        <f t="shared" si="3"/>
        <v>8110949</v>
      </c>
      <c r="E56" s="30"/>
      <c r="F56" s="30"/>
      <c r="G56" s="30"/>
      <c r="H56" s="30"/>
      <c r="I56" s="30">
        <v>1846942</v>
      </c>
      <c r="J56" s="30"/>
      <c r="K56" s="30"/>
      <c r="L56" s="30"/>
      <c r="M56" s="30"/>
      <c r="N56" s="30">
        <v>105464</v>
      </c>
      <c r="O56" s="30"/>
      <c r="P56" s="30"/>
      <c r="Q56" s="30"/>
      <c r="R56" s="30"/>
      <c r="S56" s="30"/>
      <c r="T56" s="30">
        <v>107480</v>
      </c>
      <c r="U56" s="30">
        <v>6051063</v>
      </c>
      <c r="V56" s="30"/>
      <c r="W56" s="30"/>
      <c r="X56" s="30"/>
      <c r="Y56" s="30"/>
      <c r="Z56" s="30"/>
      <c r="AA56" s="30"/>
      <c r="AB56" s="30"/>
    </row>
    <row r="57" spans="1:28" ht="16.5" customHeight="1">
      <c r="A57" s="5">
        <f t="shared" si="2"/>
        <v>52</v>
      </c>
      <c r="B57" s="28" t="s">
        <v>225</v>
      </c>
      <c r="C57" s="30"/>
      <c r="D57" s="25">
        <f t="shared" si="3"/>
        <v>18554175.469999999</v>
      </c>
      <c r="E57" s="30">
        <v>13811359</v>
      </c>
      <c r="F57" s="30"/>
      <c r="G57" s="30">
        <v>4656566.47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>
        <v>86250</v>
      </c>
      <c r="V57" s="30"/>
      <c r="W57" s="30"/>
      <c r="X57" s="30"/>
      <c r="Y57" s="30"/>
      <c r="Z57" s="30"/>
      <c r="AA57" s="30"/>
      <c r="AB57" s="30"/>
    </row>
    <row r="58" spans="1:28" ht="16.5" customHeight="1">
      <c r="A58" s="5">
        <f t="shared" si="2"/>
        <v>53</v>
      </c>
      <c r="B58" s="28" t="s">
        <v>177</v>
      </c>
      <c r="C58" s="30"/>
      <c r="D58" s="25">
        <f t="shared" si="3"/>
        <v>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6.5" customHeight="1">
      <c r="A59" s="5">
        <f t="shared" si="2"/>
        <v>54</v>
      </c>
      <c r="B59" s="28" t="s">
        <v>226</v>
      </c>
      <c r="C59" s="30">
        <v>3787192.54</v>
      </c>
      <c r="D59" s="25">
        <f t="shared" si="3"/>
        <v>2347880471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v>255054</v>
      </c>
      <c r="V59" s="30"/>
      <c r="W59" s="30"/>
      <c r="X59" s="30"/>
      <c r="Y59" s="30"/>
      <c r="Z59" s="30">
        <v>2207790026</v>
      </c>
      <c r="AA59" s="30">
        <v>139835391</v>
      </c>
      <c r="AB59" s="30"/>
    </row>
    <row r="60" spans="1:28" ht="16.5" customHeight="1">
      <c r="A60" s="5">
        <f t="shared" si="2"/>
        <v>55</v>
      </c>
      <c r="B60" s="28" t="s">
        <v>180</v>
      </c>
      <c r="C60" s="30"/>
      <c r="D60" s="25">
        <f t="shared" si="3"/>
        <v>5924703</v>
      </c>
      <c r="E60" s="30"/>
      <c r="F60" s="30"/>
      <c r="G60" s="30"/>
      <c r="H60" s="30">
        <v>541913</v>
      </c>
      <c r="I60" s="30"/>
      <c r="J60" s="30"/>
      <c r="K60" s="30"/>
      <c r="L60" s="30"/>
      <c r="M60" s="30"/>
      <c r="N60" s="30"/>
      <c r="O60" s="30"/>
      <c r="P60" s="30"/>
      <c r="Q60" s="30"/>
      <c r="R60" s="30">
        <v>5382790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6.5" customHeight="1">
      <c r="A61" s="5">
        <f t="shared" si="2"/>
        <v>56</v>
      </c>
      <c r="B61" s="28" t="s">
        <v>227</v>
      </c>
      <c r="C61" s="30"/>
      <c r="D61" s="25">
        <f t="shared" si="3"/>
        <v>3975084</v>
      </c>
      <c r="E61" s="30">
        <v>1469743</v>
      </c>
      <c r="F61" s="30">
        <v>1570651</v>
      </c>
      <c r="G61" s="30">
        <v>934690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6.5" customHeight="1">
      <c r="A62" s="5">
        <f t="shared" si="2"/>
        <v>57</v>
      </c>
      <c r="B62" s="28" t="s">
        <v>181</v>
      </c>
      <c r="C62" s="30">
        <v>927706</v>
      </c>
      <c r="D62" s="25">
        <f t="shared" si="3"/>
        <v>448865.4</v>
      </c>
      <c r="E62" s="30"/>
      <c r="F62" s="30"/>
      <c r="G62" s="30">
        <v>448865.4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5" spans="1:28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>
      <c r="F66" s="17" t="s">
        <v>228</v>
      </c>
    </row>
  </sheetData>
  <mergeCells count="2">
    <mergeCell ref="B1:AB1"/>
    <mergeCell ref="A65:AB65"/>
  </mergeCells>
  <pageMargins left="0.31496062992125984" right="0.31496062992125984" top="0.74803149606299213" bottom="0.15748031496062992" header="0.31496062992125984" footer="0.31496062992125984"/>
  <pageSetup scale="4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topLeftCell="A13" workbookViewId="0">
      <selection activeCell="E30" sqref="E30"/>
    </sheetView>
  </sheetViews>
  <sheetFormatPr defaultRowHeight="11.25"/>
  <cols>
    <col min="1" max="1" width="16.28515625" style="18" customWidth="1"/>
    <col min="2" max="2" width="12.5703125" style="17" bestFit="1" customWidth="1"/>
    <col min="3" max="3" width="14" style="17" bestFit="1" customWidth="1"/>
    <col min="4" max="4" width="12.5703125" style="17" bestFit="1" customWidth="1"/>
    <col min="5" max="5" width="12.140625" style="17" customWidth="1"/>
    <col min="6" max="6" width="12.42578125" style="17" bestFit="1" customWidth="1"/>
    <col min="7" max="7" width="11.42578125" style="17" customWidth="1"/>
    <col min="8" max="8" width="12.7109375" style="17" customWidth="1"/>
    <col min="9" max="9" width="12.85546875" style="17" customWidth="1"/>
    <col min="10" max="10" width="12.5703125" style="17" customWidth="1"/>
    <col min="11" max="11" width="11.5703125" style="17" customWidth="1"/>
    <col min="12" max="12" width="11.85546875" style="17" customWidth="1"/>
    <col min="13" max="13" width="11.5703125" style="17" bestFit="1" customWidth="1"/>
    <col min="14" max="14" width="9.7109375" style="17" customWidth="1"/>
    <col min="15" max="15" width="11.140625" style="17" customWidth="1"/>
    <col min="16" max="16" width="6.85546875" style="17" customWidth="1"/>
    <col min="17" max="17" width="11.5703125" style="17" customWidth="1"/>
    <col min="18" max="18" width="11.42578125" style="17" customWidth="1"/>
    <col min="19" max="19" width="10.85546875" style="17" customWidth="1"/>
    <col min="20" max="20" width="12" style="17" customWidth="1"/>
    <col min="21" max="21" width="8.7109375" style="17" customWidth="1"/>
    <col min="22" max="22" width="11.42578125" style="17" customWidth="1"/>
    <col min="23" max="23" width="10" style="17" customWidth="1"/>
    <col min="24" max="24" width="11.42578125" style="17" customWidth="1"/>
    <col min="25" max="25" width="14" style="17" customWidth="1"/>
    <col min="26" max="26" width="13" style="17" customWidth="1"/>
    <col min="27" max="27" width="11.5703125" style="17" customWidth="1"/>
    <col min="28" max="267" width="9.140625" style="17"/>
    <col min="268" max="268" width="10.28515625" style="17" customWidth="1"/>
    <col min="269" max="269" width="0" style="17" hidden="1" customWidth="1"/>
    <col min="270" max="270" width="11.42578125" style="17" customWidth="1"/>
    <col min="271" max="271" width="10.85546875" style="17" bestFit="1" customWidth="1"/>
    <col min="272" max="272" width="10" style="17" bestFit="1" customWidth="1"/>
    <col min="273" max="273" width="8.42578125" style="17" bestFit="1" customWidth="1"/>
    <col min="274" max="274" width="8.42578125" style="17" customWidth="1"/>
    <col min="275" max="275" width="9.28515625" style="17" customWidth="1"/>
    <col min="276" max="276" width="8.85546875" style="17" customWidth="1"/>
    <col min="277" max="277" width="9.140625" style="17" customWidth="1"/>
    <col min="278" max="278" width="8.5703125" style="17" customWidth="1"/>
    <col min="279" max="279" width="9" style="17" customWidth="1"/>
    <col min="280" max="280" width="7" style="17" customWidth="1"/>
    <col min="281" max="281" width="9.42578125" style="17" customWidth="1"/>
    <col min="282" max="282" width="8.85546875" style="17" customWidth="1"/>
    <col min="283" max="283" width="11.7109375" style="17" customWidth="1"/>
    <col min="284" max="523" width="9.140625" style="17"/>
    <col min="524" max="524" width="10.28515625" style="17" customWidth="1"/>
    <col min="525" max="525" width="0" style="17" hidden="1" customWidth="1"/>
    <col min="526" max="526" width="11.42578125" style="17" customWidth="1"/>
    <col min="527" max="527" width="10.85546875" style="17" bestFit="1" customWidth="1"/>
    <col min="528" max="528" width="10" style="17" bestFit="1" customWidth="1"/>
    <col min="529" max="529" width="8.42578125" style="17" bestFit="1" customWidth="1"/>
    <col min="530" max="530" width="8.42578125" style="17" customWidth="1"/>
    <col min="531" max="531" width="9.28515625" style="17" customWidth="1"/>
    <col min="532" max="532" width="8.85546875" style="17" customWidth="1"/>
    <col min="533" max="533" width="9.140625" style="17" customWidth="1"/>
    <col min="534" max="534" width="8.5703125" style="17" customWidth="1"/>
    <col min="535" max="535" width="9" style="17" customWidth="1"/>
    <col min="536" max="536" width="7" style="17" customWidth="1"/>
    <col min="537" max="537" width="9.42578125" style="17" customWidth="1"/>
    <col min="538" max="538" width="8.85546875" style="17" customWidth="1"/>
    <col min="539" max="539" width="11.7109375" style="17" customWidth="1"/>
    <col min="540" max="779" width="9.140625" style="17"/>
    <col min="780" max="780" width="10.28515625" style="17" customWidth="1"/>
    <col min="781" max="781" width="0" style="17" hidden="1" customWidth="1"/>
    <col min="782" max="782" width="11.42578125" style="17" customWidth="1"/>
    <col min="783" max="783" width="10.85546875" style="17" bestFit="1" customWidth="1"/>
    <col min="784" max="784" width="10" style="17" bestFit="1" customWidth="1"/>
    <col min="785" max="785" width="8.42578125" style="17" bestFit="1" customWidth="1"/>
    <col min="786" max="786" width="8.42578125" style="17" customWidth="1"/>
    <col min="787" max="787" width="9.28515625" style="17" customWidth="1"/>
    <col min="788" max="788" width="8.85546875" style="17" customWidth="1"/>
    <col min="789" max="789" width="9.140625" style="17" customWidth="1"/>
    <col min="790" max="790" width="8.5703125" style="17" customWidth="1"/>
    <col min="791" max="791" width="9" style="17" customWidth="1"/>
    <col min="792" max="792" width="7" style="17" customWidth="1"/>
    <col min="793" max="793" width="9.42578125" style="17" customWidth="1"/>
    <col min="794" max="794" width="8.85546875" style="17" customWidth="1"/>
    <col min="795" max="795" width="11.7109375" style="17" customWidth="1"/>
    <col min="796" max="1035" width="9.140625" style="17"/>
    <col min="1036" max="1036" width="10.28515625" style="17" customWidth="1"/>
    <col min="1037" max="1037" width="0" style="17" hidden="1" customWidth="1"/>
    <col min="1038" max="1038" width="11.42578125" style="17" customWidth="1"/>
    <col min="1039" max="1039" width="10.85546875" style="17" bestFit="1" customWidth="1"/>
    <col min="1040" max="1040" width="10" style="17" bestFit="1" customWidth="1"/>
    <col min="1041" max="1041" width="8.42578125" style="17" bestFit="1" customWidth="1"/>
    <col min="1042" max="1042" width="8.42578125" style="17" customWidth="1"/>
    <col min="1043" max="1043" width="9.28515625" style="17" customWidth="1"/>
    <col min="1044" max="1044" width="8.85546875" style="17" customWidth="1"/>
    <col min="1045" max="1045" width="9.140625" style="17" customWidth="1"/>
    <col min="1046" max="1046" width="8.5703125" style="17" customWidth="1"/>
    <col min="1047" max="1047" width="9" style="17" customWidth="1"/>
    <col min="1048" max="1048" width="7" style="17" customWidth="1"/>
    <col min="1049" max="1049" width="9.42578125" style="17" customWidth="1"/>
    <col min="1050" max="1050" width="8.85546875" style="17" customWidth="1"/>
    <col min="1051" max="1051" width="11.7109375" style="17" customWidth="1"/>
    <col min="1052" max="1291" width="9.140625" style="17"/>
    <col min="1292" max="1292" width="10.28515625" style="17" customWidth="1"/>
    <col min="1293" max="1293" width="0" style="17" hidden="1" customWidth="1"/>
    <col min="1294" max="1294" width="11.42578125" style="17" customWidth="1"/>
    <col min="1295" max="1295" width="10.85546875" style="17" bestFit="1" customWidth="1"/>
    <col min="1296" max="1296" width="10" style="17" bestFit="1" customWidth="1"/>
    <col min="1297" max="1297" width="8.42578125" style="17" bestFit="1" customWidth="1"/>
    <col min="1298" max="1298" width="8.42578125" style="17" customWidth="1"/>
    <col min="1299" max="1299" width="9.28515625" style="17" customWidth="1"/>
    <col min="1300" max="1300" width="8.85546875" style="17" customWidth="1"/>
    <col min="1301" max="1301" width="9.140625" style="17" customWidth="1"/>
    <col min="1302" max="1302" width="8.5703125" style="17" customWidth="1"/>
    <col min="1303" max="1303" width="9" style="17" customWidth="1"/>
    <col min="1304" max="1304" width="7" style="17" customWidth="1"/>
    <col min="1305" max="1305" width="9.42578125" style="17" customWidth="1"/>
    <col min="1306" max="1306" width="8.85546875" style="17" customWidth="1"/>
    <col min="1307" max="1307" width="11.7109375" style="17" customWidth="1"/>
    <col min="1308" max="1547" width="9.140625" style="17"/>
    <col min="1548" max="1548" width="10.28515625" style="17" customWidth="1"/>
    <col min="1549" max="1549" width="0" style="17" hidden="1" customWidth="1"/>
    <col min="1550" max="1550" width="11.42578125" style="17" customWidth="1"/>
    <col min="1551" max="1551" width="10.85546875" style="17" bestFit="1" customWidth="1"/>
    <col min="1552" max="1552" width="10" style="17" bestFit="1" customWidth="1"/>
    <col min="1553" max="1553" width="8.42578125" style="17" bestFit="1" customWidth="1"/>
    <col min="1554" max="1554" width="8.42578125" style="17" customWidth="1"/>
    <col min="1555" max="1555" width="9.28515625" style="17" customWidth="1"/>
    <col min="1556" max="1556" width="8.85546875" style="17" customWidth="1"/>
    <col min="1557" max="1557" width="9.140625" style="17" customWidth="1"/>
    <col min="1558" max="1558" width="8.5703125" style="17" customWidth="1"/>
    <col min="1559" max="1559" width="9" style="17" customWidth="1"/>
    <col min="1560" max="1560" width="7" style="17" customWidth="1"/>
    <col min="1561" max="1561" width="9.42578125" style="17" customWidth="1"/>
    <col min="1562" max="1562" width="8.85546875" style="17" customWidth="1"/>
    <col min="1563" max="1563" width="11.7109375" style="17" customWidth="1"/>
    <col min="1564" max="1803" width="9.140625" style="17"/>
    <col min="1804" max="1804" width="10.28515625" style="17" customWidth="1"/>
    <col min="1805" max="1805" width="0" style="17" hidden="1" customWidth="1"/>
    <col min="1806" max="1806" width="11.42578125" style="17" customWidth="1"/>
    <col min="1807" max="1807" width="10.85546875" style="17" bestFit="1" customWidth="1"/>
    <col min="1808" max="1808" width="10" style="17" bestFit="1" customWidth="1"/>
    <col min="1809" max="1809" width="8.42578125" style="17" bestFit="1" customWidth="1"/>
    <col min="1810" max="1810" width="8.42578125" style="17" customWidth="1"/>
    <col min="1811" max="1811" width="9.28515625" style="17" customWidth="1"/>
    <col min="1812" max="1812" width="8.85546875" style="17" customWidth="1"/>
    <col min="1813" max="1813" width="9.140625" style="17" customWidth="1"/>
    <col min="1814" max="1814" width="8.5703125" style="17" customWidth="1"/>
    <col min="1815" max="1815" width="9" style="17" customWidth="1"/>
    <col min="1816" max="1816" width="7" style="17" customWidth="1"/>
    <col min="1817" max="1817" width="9.42578125" style="17" customWidth="1"/>
    <col min="1818" max="1818" width="8.85546875" style="17" customWidth="1"/>
    <col min="1819" max="1819" width="11.7109375" style="17" customWidth="1"/>
    <col min="1820" max="2059" width="9.140625" style="17"/>
    <col min="2060" max="2060" width="10.28515625" style="17" customWidth="1"/>
    <col min="2061" max="2061" width="0" style="17" hidden="1" customWidth="1"/>
    <col min="2062" max="2062" width="11.42578125" style="17" customWidth="1"/>
    <col min="2063" max="2063" width="10.85546875" style="17" bestFit="1" customWidth="1"/>
    <col min="2064" max="2064" width="10" style="17" bestFit="1" customWidth="1"/>
    <col min="2065" max="2065" width="8.42578125" style="17" bestFit="1" customWidth="1"/>
    <col min="2066" max="2066" width="8.42578125" style="17" customWidth="1"/>
    <col min="2067" max="2067" width="9.28515625" style="17" customWidth="1"/>
    <col min="2068" max="2068" width="8.85546875" style="17" customWidth="1"/>
    <col min="2069" max="2069" width="9.140625" style="17" customWidth="1"/>
    <col min="2070" max="2070" width="8.5703125" style="17" customWidth="1"/>
    <col min="2071" max="2071" width="9" style="17" customWidth="1"/>
    <col min="2072" max="2072" width="7" style="17" customWidth="1"/>
    <col min="2073" max="2073" width="9.42578125" style="17" customWidth="1"/>
    <col min="2074" max="2074" width="8.85546875" style="17" customWidth="1"/>
    <col min="2075" max="2075" width="11.7109375" style="17" customWidth="1"/>
    <col min="2076" max="2315" width="9.140625" style="17"/>
    <col min="2316" max="2316" width="10.28515625" style="17" customWidth="1"/>
    <col min="2317" max="2317" width="0" style="17" hidden="1" customWidth="1"/>
    <col min="2318" max="2318" width="11.42578125" style="17" customWidth="1"/>
    <col min="2319" max="2319" width="10.85546875" style="17" bestFit="1" customWidth="1"/>
    <col min="2320" max="2320" width="10" style="17" bestFit="1" customWidth="1"/>
    <col min="2321" max="2321" width="8.42578125" style="17" bestFit="1" customWidth="1"/>
    <col min="2322" max="2322" width="8.42578125" style="17" customWidth="1"/>
    <col min="2323" max="2323" width="9.28515625" style="17" customWidth="1"/>
    <col min="2324" max="2324" width="8.85546875" style="17" customWidth="1"/>
    <col min="2325" max="2325" width="9.140625" style="17" customWidth="1"/>
    <col min="2326" max="2326" width="8.5703125" style="17" customWidth="1"/>
    <col min="2327" max="2327" width="9" style="17" customWidth="1"/>
    <col min="2328" max="2328" width="7" style="17" customWidth="1"/>
    <col min="2329" max="2329" width="9.42578125" style="17" customWidth="1"/>
    <col min="2330" max="2330" width="8.85546875" style="17" customWidth="1"/>
    <col min="2331" max="2331" width="11.7109375" style="17" customWidth="1"/>
    <col min="2332" max="2571" width="9.140625" style="17"/>
    <col min="2572" max="2572" width="10.28515625" style="17" customWidth="1"/>
    <col min="2573" max="2573" width="0" style="17" hidden="1" customWidth="1"/>
    <col min="2574" max="2574" width="11.42578125" style="17" customWidth="1"/>
    <col min="2575" max="2575" width="10.85546875" style="17" bestFit="1" customWidth="1"/>
    <col min="2576" max="2576" width="10" style="17" bestFit="1" customWidth="1"/>
    <col min="2577" max="2577" width="8.42578125" style="17" bestFit="1" customWidth="1"/>
    <col min="2578" max="2578" width="8.42578125" style="17" customWidth="1"/>
    <col min="2579" max="2579" width="9.28515625" style="17" customWidth="1"/>
    <col min="2580" max="2580" width="8.85546875" style="17" customWidth="1"/>
    <col min="2581" max="2581" width="9.140625" style="17" customWidth="1"/>
    <col min="2582" max="2582" width="8.5703125" style="17" customWidth="1"/>
    <col min="2583" max="2583" width="9" style="17" customWidth="1"/>
    <col min="2584" max="2584" width="7" style="17" customWidth="1"/>
    <col min="2585" max="2585" width="9.42578125" style="17" customWidth="1"/>
    <col min="2586" max="2586" width="8.85546875" style="17" customWidth="1"/>
    <col min="2587" max="2587" width="11.7109375" style="17" customWidth="1"/>
    <col min="2588" max="2827" width="9.140625" style="17"/>
    <col min="2828" max="2828" width="10.28515625" style="17" customWidth="1"/>
    <col min="2829" max="2829" width="0" style="17" hidden="1" customWidth="1"/>
    <col min="2830" max="2830" width="11.42578125" style="17" customWidth="1"/>
    <col min="2831" max="2831" width="10.85546875" style="17" bestFit="1" customWidth="1"/>
    <col min="2832" max="2832" width="10" style="17" bestFit="1" customWidth="1"/>
    <col min="2833" max="2833" width="8.42578125" style="17" bestFit="1" customWidth="1"/>
    <col min="2834" max="2834" width="8.42578125" style="17" customWidth="1"/>
    <col min="2835" max="2835" width="9.28515625" style="17" customWidth="1"/>
    <col min="2836" max="2836" width="8.85546875" style="17" customWidth="1"/>
    <col min="2837" max="2837" width="9.140625" style="17" customWidth="1"/>
    <col min="2838" max="2838" width="8.5703125" style="17" customWidth="1"/>
    <col min="2839" max="2839" width="9" style="17" customWidth="1"/>
    <col min="2840" max="2840" width="7" style="17" customWidth="1"/>
    <col min="2841" max="2841" width="9.42578125" style="17" customWidth="1"/>
    <col min="2842" max="2842" width="8.85546875" style="17" customWidth="1"/>
    <col min="2843" max="2843" width="11.7109375" style="17" customWidth="1"/>
    <col min="2844" max="3083" width="9.140625" style="17"/>
    <col min="3084" max="3084" width="10.28515625" style="17" customWidth="1"/>
    <col min="3085" max="3085" width="0" style="17" hidden="1" customWidth="1"/>
    <col min="3086" max="3086" width="11.42578125" style="17" customWidth="1"/>
    <col min="3087" max="3087" width="10.85546875" style="17" bestFit="1" customWidth="1"/>
    <col min="3088" max="3088" width="10" style="17" bestFit="1" customWidth="1"/>
    <col min="3089" max="3089" width="8.42578125" style="17" bestFit="1" customWidth="1"/>
    <col min="3090" max="3090" width="8.42578125" style="17" customWidth="1"/>
    <col min="3091" max="3091" width="9.28515625" style="17" customWidth="1"/>
    <col min="3092" max="3092" width="8.85546875" style="17" customWidth="1"/>
    <col min="3093" max="3093" width="9.140625" style="17" customWidth="1"/>
    <col min="3094" max="3094" width="8.5703125" style="17" customWidth="1"/>
    <col min="3095" max="3095" width="9" style="17" customWidth="1"/>
    <col min="3096" max="3096" width="7" style="17" customWidth="1"/>
    <col min="3097" max="3097" width="9.42578125" style="17" customWidth="1"/>
    <col min="3098" max="3098" width="8.85546875" style="17" customWidth="1"/>
    <col min="3099" max="3099" width="11.7109375" style="17" customWidth="1"/>
    <col min="3100" max="3339" width="9.140625" style="17"/>
    <col min="3340" max="3340" width="10.28515625" style="17" customWidth="1"/>
    <col min="3341" max="3341" width="0" style="17" hidden="1" customWidth="1"/>
    <col min="3342" max="3342" width="11.42578125" style="17" customWidth="1"/>
    <col min="3343" max="3343" width="10.85546875" style="17" bestFit="1" customWidth="1"/>
    <col min="3344" max="3344" width="10" style="17" bestFit="1" customWidth="1"/>
    <col min="3345" max="3345" width="8.42578125" style="17" bestFit="1" customWidth="1"/>
    <col min="3346" max="3346" width="8.42578125" style="17" customWidth="1"/>
    <col min="3347" max="3347" width="9.28515625" style="17" customWidth="1"/>
    <col min="3348" max="3348" width="8.85546875" style="17" customWidth="1"/>
    <col min="3349" max="3349" width="9.140625" style="17" customWidth="1"/>
    <col min="3350" max="3350" width="8.5703125" style="17" customWidth="1"/>
    <col min="3351" max="3351" width="9" style="17" customWidth="1"/>
    <col min="3352" max="3352" width="7" style="17" customWidth="1"/>
    <col min="3353" max="3353" width="9.42578125" style="17" customWidth="1"/>
    <col min="3354" max="3354" width="8.85546875" style="17" customWidth="1"/>
    <col min="3355" max="3355" width="11.7109375" style="17" customWidth="1"/>
    <col min="3356" max="3595" width="9.140625" style="17"/>
    <col min="3596" max="3596" width="10.28515625" style="17" customWidth="1"/>
    <col min="3597" max="3597" width="0" style="17" hidden="1" customWidth="1"/>
    <col min="3598" max="3598" width="11.42578125" style="17" customWidth="1"/>
    <col min="3599" max="3599" width="10.85546875" style="17" bestFit="1" customWidth="1"/>
    <col min="3600" max="3600" width="10" style="17" bestFit="1" customWidth="1"/>
    <col min="3601" max="3601" width="8.42578125" style="17" bestFit="1" customWidth="1"/>
    <col min="3602" max="3602" width="8.42578125" style="17" customWidth="1"/>
    <col min="3603" max="3603" width="9.28515625" style="17" customWidth="1"/>
    <col min="3604" max="3604" width="8.85546875" style="17" customWidth="1"/>
    <col min="3605" max="3605" width="9.140625" style="17" customWidth="1"/>
    <col min="3606" max="3606" width="8.5703125" style="17" customWidth="1"/>
    <col min="3607" max="3607" width="9" style="17" customWidth="1"/>
    <col min="3608" max="3608" width="7" style="17" customWidth="1"/>
    <col min="3609" max="3609" width="9.42578125" style="17" customWidth="1"/>
    <col min="3610" max="3610" width="8.85546875" style="17" customWidth="1"/>
    <col min="3611" max="3611" width="11.7109375" style="17" customWidth="1"/>
    <col min="3612" max="3851" width="9.140625" style="17"/>
    <col min="3852" max="3852" width="10.28515625" style="17" customWidth="1"/>
    <col min="3853" max="3853" width="0" style="17" hidden="1" customWidth="1"/>
    <col min="3854" max="3854" width="11.42578125" style="17" customWidth="1"/>
    <col min="3855" max="3855" width="10.85546875" style="17" bestFit="1" customWidth="1"/>
    <col min="3856" max="3856" width="10" style="17" bestFit="1" customWidth="1"/>
    <col min="3857" max="3857" width="8.42578125" style="17" bestFit="1" customWidth="1"/>
    <col min="3858" max="3858" width="8.42578125" style="17" customWidth="1"/>
    <col min="3859" max="3859" width="9.28515625" style="17" customWidth="1"/>
    <col min="3860" max="3860" width="8.85546875" style="17" customWidth="1"/>
    <col min="3861" max="3861" width="9.140625" style="17" customWidth="1"/>
    <col min="3862" max="3862" width="8.5703125" style="17" customWidth="1"/>
    <col min="3863" max="3863" width="9" style="17" customWidth="1"/>
    <col min="3864" max="3864" width="7" style="17" customWidth="1"/>
    <col min="3865" max="3865" width="9.42578125" style="17" customWidth="1"/>
    <col min="3866" max="3866" width="8.85546875" style="17" customWidth="1"/>
    <col min="3867" max="3867" width="11.7109375" style="17" customWidth="1"/>
    <col min="3868" max="4107" width="9.140625" style="17"/>
    <col min="4108" max="4108" width="10.28515625" style="17" customWidth="1"/>
    <col min="4109" max="4109" width="0" style="17" hidden="1" customWidth="1"/>
    <col min="4110" max="4110" width="11.42578125" style="17" customWidth="1"/>
    <col min="4111" max="4111" width="10.85546875" style="17" bestFit="1" customWidth="1"/>
    <col min="4112" max="4112" width="10" style="17" bestFit="1" customWidth="1"/>
    <col min="4113" max="4113" width="8.42578125" style="17" bestFit="1" customWidth="1"/>
    <col min="4114" max="4114" width="8.42578125" style="17" customWidth="1"/>
    <col min="4115" max="4115" width="9.28515625" style="17" customWidth="1"/>
    <col min="4116" max="4116" width="8.85546875" style="17" customWidth="1"/>
    <col min="4117" max="4117" width="9.140625" style="17" customWidth="1"/>
    <col min="4118" max="4118" width="8.5703125" style="17" customWidth="1"/>
    <col min="4119" max="4119" width="9" style="17" customWidth="1"/>
    <col min="4120" max="4120" width="7" style="17" customWidth="1"/>
    <col min="4121" max="4121" width="9.42578125" style="17" customWidth="1"/>
    <col min="4122" max="4122" width="8.85546875" style="17" customWidth="1"/>
    <col min="4123" max="4123" width="11.7109375" style="17" customWidth="1"/>
    <col min="4124" max="4363" width="9.140625" style="17"/>
    <col min="4364" max="4364" width="10.28515625" style="17" customWidth="1"/>
    <col min="4365" max="4365" width="0" style="17" hidden="1" customWidth="1"/>
    <col min="4366" max="4366" width="11.42578125" style="17" customWidth="1"/>
    <col min="4367" max="4367" width="10.85546875" style="17" bestFit="1" customWidth="1"/>
    <col min="4368" max="4368" width="10" style="17" bestFit="1" customWidth="1"/>
    <col min="4369" max="4369" width="8.42578125" style="17" bestFit="1" customWidth="1"/>
    <col min="4370" max="4370" width="8.42578125" style="17" customWidth="1"/>
    <col min="4371" max="4371" width="9.28515625" style="17" customWidth="1"/>
    <col min="4372" max="4372" width="8.85546875" style="17" customWidth="1"/>
    <col min="4373" max="4373" width="9.140625" style="17" customWidth="1"/>
    <col min="4374" max="4374" width="8.5703125" style="17" customWidth="1"/>
    <col min="4375" max="4375" width="9" style="17" customWidth="1"/>
    <col min="4376" max="4376" width="7" style="17" customWidth="1"/>
    <col min="4377" max="4377" width="9.42578125" style="17" customWidth="1"/>
    <col min="4378" max="4378" width="8.85546875" style="17" customWidth="1"/>
    <col min="4379" max="4379" width="11.7109375" style="17" customWidth="1"/>
    <col min="4380" max="4619" width="9.140625" style="17"/>
    <col min="4620" max="4620" width="10.28515625" style="17" customWidth="1"/>
    <col min="4621" max="4621" width="0" style="17" hidden="1" customWidth="1"/>
    <col min="4622" max="4622" width="11.42578125" style="17" customWidth="1"/>
    <col min="4623" max="4623" width="10.85546875" style="17" bestFit="1" customWidth="1"/>
    <col min="4624" max="4624" width="10" style="17" bestFit="1" customWidth="1"/>
    <col min="4625" max="4625" width="8.42578125" style="17" bestFit="1" customWidth="1"/>
    <col min="4626" max="4626" width="8.42578125" style="17" customWidth="1"/>
    <col min="4627" max="4627" width="9.28515625" style="17" customWidth="1"/>
    <col min="4628" max="4628" width="8.85546875" style="17" customWidth="1"/>
    <col min="4629" max="4629" width="9.140625" style="17" customWidth="1"/>
    <col min="4630" max="4630" width="8.5703125" style="17" customWidth="1"/>
    <col min="4631" max="4631" width="9" style="17" customWidth="1"/>
    <col min="4632" max="4632" width="7" style="17" customWidth="1"/>
    <col min="4633" max="4633" width="9.42578125" style="17" customWidth="1"/>
    <col min="4634" max="4634" width="8.85546875" style="17" customWidth="1"/>
    <col min="4635" max="4635" width="11.7109375" style="17" customWidth="1"/>
    <col min="4636" max="4875" width="9.140625" style="17"/>
    <col min="4876" max="4876" width="10.28515625" style="17" customWidth="1"/>
    <col min="4877" max="4877" width="0" style="17" hidden="1" customWidth="1"/>
    <col min="4878" max="4878" width="11.42578125" style="17" customWidth="1"/>
    <col min="4879" max="4879" width="10.85546875" style="17" bestFit="1" customWidth="1"/>
    <col min="4880" max="4880" width="10" style="17" bestFit="1" customWidth="1"/>
    <col min="4881" max="4881" width="8.42578125" style="17" bestFit="1" customWidth="1"/>
    <col min="4882" max="4882" width="8.42578125" style="17" customWidth="1"/>
    <col min="4883" max="4883" width="9.28515625" style="17" customWidth="1"/>
    <col min="4884" max="4884" width="8.85546875" style="17" customWidth="1"/>
    <col min="4885" max="4885" width="9.140625" style="17" customWidth="1"/>
    <col min="4886" max="4886" width="8.5703125" style="17" customWidth="1"/>
    <col min="4887" max="4887" width="9" style="17" customWidth="1"/>
    <col min="4888" max="4888" width="7" style="17" customWidth="1"/>
    <col min="4889" max="4889" width="9.42578125" style="17" customWidth="1"/>
    <col min="4890" max="4890" width="8.85546875" style="17" customWidth="1"/>
    <col min="4891" max="4891" width="11.7109375" style="17" customWidth="1"/>
    <col min="4892" max="5131" width="9.140625" style="17"/>
    <col min="5132" max="5132" width="10.28515625" style="17" customWidth="1"/>
    <col min="5133" max="5133" width="0" style="17" hidden="1" customWidth="1"/>
    <col min="5134" max="5134" width="11.42578125" style="17" customWidth="1"/>
    <col min="5135" max="5135" width="10.85546875" style="17" bestFit="1" customWidth="1"/>
    <col min="5136" max="5136" width="10" style="17" bestFit="1" customWidth="1"/>
    <col min="5137" max="5137" width="8.42578125" style="17" bestFit="1" customWidth="1"/>
    <col min="5138" max="5138" width="8.42578125" style="17" customWidth="1"/>
    <col min="5139" max="5139" width="9.28515625" style="17" customWidth="1"/>
    <col min="5140" max="5140" width="8.85546875" style="17" customWidth="1"/>
    <col min="5141" max="5141" width="9.140625" style="17" customWidth="1"/>
    <col min="5142" max="5142" width="8.5703125" style="17" customWidth="1"/>
    <col min="5143" max="5143" width="9" style="17" customWidth="1"/>
    <col min="5144" max="5144" width="7" style="17" customWidth="1"/>
    <col min="5145" max="5145" width="9.42578125" style="17" customWidth="1"/>
    <col min="5146" max="5146" width="8.85546875" style="17" customWidth="1"/>
    <col min="5147" max="5147" width="11.7109375" style="17" customWidth="1"/>
    <col min="5148" max="5387" width="9.140625" style="17"/>
    <col min="5388" max="5388" width="10.28515625" style="17" customWidth="1"/>
    <col min="5389" max="5389" width="0" style="17" hidden="1" customWidth="1"/>
    <col min="5390" max="5390" width="11.42578125" style="17" customWidth="1"/>
    <col min="5391" max="5391" width="10.85546875" style="17" bestFit="1" customWidth="1"/>
    <col min="5392" max="5392" width="10" style="17" bestFit="1" customWidth="1"/>
    <col min="5393" max="5393" width="8.42578125" style="17" bestFit="1" customWidth="1"/>
    <col min="5394" max="5394" width="8.42578125" style="17" customWidth="1"/>
    <col min="5395" max="5395" width="9.28515625" style="17" customWidth="1"/>
    <col min="5396" max="5396" width="8.85546875" style="17" customWidth="1"/>
    <col min="5397" max="5397" width="9.140625" style="17" customWidth="1"/>
    <col min="5398" max="5398" width="8.5703125" style="17" customWidth="1"/>
    <col min="5399" max="5399" width="9" style="17" customWidth="1"/>
    <col min="5400" max="5400" width="7" style="17" customWidth="1"/>
    <col min="5401" max="5401" width="9.42578125" style="17" customWidth="1"/>
    <col min="5402" max="5402" width="8.85546875" style="17" customWidth="1"/>
    <col min="5403" max="5403" width="11.7109375" style="17" customWidth="1"/>
    <col min="5404" max="5643" width="9.140625" style="17"/>
    <col min="5644" max="5644" width="10.28515625" style="17" customWidth="1"/>
    <col min="5645" max="5645" width="0" style="17" hidden="1" customWidth="1"/>
    <col min="5646" max="5646" width="11.42578125" style="17" customWidth="1"/>
    <col min="5647" max="5647" width="10.85546875" style="17" bestFit="1" customWidth="1"/>
    <col min="5648" max="5648" width="10" style="17" bestFit="1" customWidth="1"/>
    <col min="5649" max="5649" width="8.42578125" style="17" bestFit="1" customWidth="1"/>
    <col min="5650" max="5650" width="8.42578125" style="17" customWidth="1"/>
    <col min="5651" max="5651" width="9.28515625" style="17" customWidth="1"/>
    <col min="5652" max="5652" width="8.85546875" style="17" customWidth="1"/>
    <col min="5653" max="5653" width="9.140625" style="17" customWidth="1"/>
    <col min="5654" max="5654" width="8.5703125" style="17" customWidth="1"/>
    <col min="5655" max="5655" width="9" style="17" customWidth="1"/>
    <col min="5656" max="5656" width="7" style="17" customWidth="1"/>
    <col min="5657" max="5657" width="9.42578125" style="17" customWidth="1"/>
    <col min="5658" max="5658" width="8.85546875" style="17" customWidth="1"/>
    <col min="5659" max="5659" width="11.7109375" style="17" customWidth="1"/>
    <col min="5660" max="5899" width="9.140625" style="17"/>
    <col min="5900" max="5900" width="10.28515625" style="17" customWidth="1"/>
    <col min="5901" max="5901" width="0" style="17" hidden="1" customWidth="1"/>
    <col min="5902" max="5902" width="11.42578125" style="17" customWidth="1"/>
    <col min="5903" max="5903" width="10.85546875" style="17" bestFit="1" customWidth="1"/>
    <col min="5904" max="5904" width="10" style="17" bestFit="1" customWidth="1"/>
    <col min="5905" max="5905" width="8.42578125" style="17" bestFit="1" customWidth="1"/>
    <col min="5906" max="5906" width="8.42578125" style="17" customWidth="1"/>
    <col min="5907" max="5907" width="9.28515625" style="17" customWidth="1"/>
    <col min="5908" max="5908" width="8.85546875" style="17" customWidth="1"/>
    <col min="5909" max="5909" width="9.140625" style="17" customWidth="1"/>
    <col min="5910" max="5910" width="8.5703125" style="17" customWidth="1"/>
    <col min="5911" max="5911" width="9" style="17" customWidth="1"/>
    <col min="5912" max="5912" width="7" style="17" customWidth="1"/>
    <col min="5913" max="5913" width="9.42578125" style="17" customWidth="1"/>
    <col min="5914" max="5914" width="8.85546875" style="17" customWidth="1"/>
    <col min="5915" max="5915" width="11.7109375" style="17" customWidth="1"/>
    <col min="5916" max="6155" width="9.140625" style="17"/>
    <col min="6156" max="6156" width="10.28515625" style="17" customWidth="1"/>
    <col min="6157" max="6157" width="0" style="17" hidden="1" customWidth="1"/>
    <col min="6158" max="6158" width="11.42578125" style="17" customWidth="1"/>
    <col min="6159" max="6159" width="10.85546875" style="17" bestFit="1" customWidth="1"/>
    <col min="6160" max="6160" width="10" style="17" bestFit="1" customWidth="1"/>
    <col min="6161" max="6161" width="8.42578125" style="17" bestFit="1" customWidth="1"/>
    <col min="6162" max="6162" width="8.42578125" style="17" customWidth="1"/>
    <col min="6163" max="6163" width="9.28515625" style="17" customWidth="1"/>
    <col min="6164" max="6164" width="8.85546875" style="17" customWidth="1"/>
    <col min="6165" max="6165" width="9.140625" style="17" customWidth="1"/>
    <col min="6166" max="6166" width="8.5703125" style="17" customWidth="1"/>
    <col min="6167" max="6167" width="9" style="17" customWidth="1"/>
    <col min="6168" max="6168" width="7" style="17" customWidth="1"/>
    <col min="6169" max="6169" width="9.42578125" style="17" customWidth="1"/>
    <col min="6170" max="6170" width="8.85546875" style="17" customWidth="1"/>
    <col min="6171" max="6171" width="11.7109375" style="17" customWidth="1"/>
    <col min="6172" max="6411" width="9.140625" style="17"/>
    <col min="6412" max="6412" width="10.28515625" style="17" customWidth="1"/>
    <col min="6413" max="6413" width="0" style="17" hidden="1" customWidth="1"/>
    <col min="6414" max="6414" width="11.42578125" style="17" customWidth="1"/>
    <col min="6415" max="6415" width="10.85546875" style="17" bestFit="1" customWidth="1"/>
    <col min="6416" max="6416" width="10" style="17" bestFit="1" customWidth="1"/>
    <col min="6417" max="6417" width="8.42578125" style="17" bestFit="1" customWidth="1"/>
    <col min="6418" max="6418" width="8.42578125" style="17" customWidth="1"/>
    <col min="6419" max="6419" width="9.28515625" style="17" customWidth="1"/>
    <col min="6420" max="6420" width="8.85546875" style="17" customWidth="1"/>
    <col min="6421" max="6421" width="9.140625" style="17" customWidth="1"/>
    <col min="6422" max="6422" width="8.5703125" style="17" customWidth="1"/>
    <col min="6423" max="6423" width="9" style="17" customWidth="1"/>
    <col min="6424" max="6424" width="7" style="17" customWidth="1"/>
    <col min="6425" max="6425" width="9.42578125" style="17" customWidth="1"/>
    <col min="6426" max="6426" width="8.85546875" style="17" customWidth="1"/>
    <col min="6427" max="6427" width="11.7109375" style="17" customWidth="1"/>
    <col min="6428" max="6667" width="9.140625" style="17"/>
    <col min="6668" max="6668" width="10.28515625" style="17" customWidth="1"/>
    <col min="6669" max="6669" width="0" style="17" hidden="1" customWidth="1"/>
    <col min="6670" max="6670" width="11.42578125" style="17" customWidth="1"/>
    <col min="6671" max="6671" width="10.85546875" style="17" bestFit="1" customWidth="1"/>
    <col min="6672" max="6672" width="10" style="17" bestFit="1" customWidth="1"/>
    <col min="6673" max="6673" width="8.42578125" style="17" bestFit="1" customWidth="1"/>
    <col min="6674" max="6674" width="8.42578125" style="17" customWidth="1"/>
    <col min="6675" max="6675" width="9.28515625" style="17" customWidth="1"/>
    <col min="6676" max="6676" width="8.85546875" style="17" customWidth="1"/>
    <col min="6677" max="6677" width="9.140625" style="17" customWidth="1"/>
    <col min="6678" max="6678" width="8.5703125" style="17" customWidth="1"/>
    <col min="6679" max="6679" width="9" style="17" customWidth="1"/>
    <col min="6680" max="6680" width="7" style="17" customWidth="1"/>
    <col min="6681" max="6681" width="9.42578125" style="17" customWidth="1"/>
    <col min="6682" max="6682" width="8.85546875" style="17" customWidth="1"/>
    <col min="6683" max="6683" width="11.7109375" style="17" customWidth="1"/>
    <col min="6684" max="6923" width="9.140625" style="17"/>
    <col min="6924" max="6924" width="10.28515625" style="17" customWidth="1"/>
    <col min="6925" max="6925" width="0" style="17" hidden="1" customWidth="1"/>
    <col min="6926" max="6926" width="11.42578125" style="17" customWidth="1"/>
    <col min="6927" max="6927" width="10.85546875" style="17" bestFit="1" customWidth="1"/>
    <col min="6928" max="6928" width="10" style="17" bestFit="1" customWidth="1"/>
    <col min="6929" max="6929" width="8.42578125" style="17" bestFit="1" customWidth="1"/>
    <col min="6930" max="6930" width="8.42578125" style="17" customWidth="1"/>
    <col min="6931" max="6931" width="9.28515625" style="17" customWidth="1"/>
    <col min="6932" max="6932" width="8.85546875" style="17" customWidth="1"/>
    <col min="6933" max="6933" width="9.140625" style="17" customWidth="1"/>
    <col min="6934" max="6934" width="8.5703125" style="17" customWidth="1"/>
    <col min="6935" max="6935" width="9" style="17" customWidth="1"/>
    <col min="6936" max="6936" width="7" style="17" customWidth="1"/>
    <col min="6937" max="6937" width="9.42578125" style="17" customWidth="1"/>
    <col min="6938" max="6938" width="8.85546875" style="17" customWidth="1"/>
    <col min="6939" max="6939" width="11.7109375" style="17" customWidth="1"/>
    <col min="6940" max="7179" width="9.140625" style="17"/>
    <col min="7180" max="7180" width="10.28515625" style="17" customWidth="1"/>
    <col min="7181" max="7181" width="0" style="17" hidden="1" customWidth="1"/>
    <col min="7182" max="7182" width="11.42578125" style="17" customWidth="1"/>
    <col min="7183" max="7183" width="10.85546875" style="17" bestFit="1" customWidth="1"/>
    <col min="7184" max="7184" width="10" style="17" bestFit="1" customWidth="1"/>
    <col min="7185" max="7185" width="8.42578125" style="17" bestFit="1" customWidth="1"/>
    <col min="7186" max="7186" width="8.42578125" style="17" customWidth="1"/>
    <col min="7187" max="7187" width="9.28515625" style="17" customWidth="1"/>
    <col min="7188" max="7188" width="8.85546875" style="17" customWidth="1"/>
    <col min="7189" max="7189" width="9.140625" style="17" customWidth="1"/>
    <col min="7190" max="7190" width="8.5703125" style="17" customWidth="1"/>
    <col min="7191" max="7191" width="9" style="17" customWidth="1"/>
    <col min="7192" max="7192" width="7" style="17" customWidth="1"/>
    <col min="7193" max="7193" width="9.42578125" style="17" customWidth="1"/>
    <col min="7194" max="7194" width="8.85546875" style="17" customWidth="1"/>
    <col min="7195" max="7195" width="11.7109375" style="17" customWidth="1"/>
    <col min="7196" max="7435" width="9.140625" style="17"/>
    <col min="7436" max="7436" width="10.28515625" style="17" customWidth="1"/>
    <col min="7437" max="7437" width="0" style="17" hidden="1" customWidth="1"/>
    <col min="7438" max="7438" width="11.42578125" style="17" customWidth="1"/>
    <col min="7439" max="7439" width="10.85546875" style="17" bestFit="1" customWidth="1"/>
    <col min="7440" max="7440" width="10" style="17" bestFit="1" customWidth="1"/>
    <col min="7441" max="7441" width="8.42578125" style="17" bestFit="1" customWidth="1"/>
    <col min="7442" max="7442" width="8.42578125" style="17" customWidth="1"/>
    <col min="7443" max="7443" width="9.28515625" style="17" customWidth="1"/>
    <col min="7444" max="7444" width="8.85546875" style="17" customWidth="1"/>
    <col min="7445" max="7445" width="9.140625" style="17" customWidth="1"/>
    <col min="7446" max="7446" width="8.5703125" style="17" customWidth="1"/>
    <col min="7447" max="7447" width="9" style="17" customWidth="1"/>
    <col min="7448" max="7448" width="7" style="17" customWidth="1"/>
    <col min="7449" max="7449" width="9.42578125" style="17" customWidth="1"/>
    <col min="7450" max="7450" width="8.85546875" style="17" customWidth="1"/>
    <col min="7451" max="7451" width="11.7109375" style="17" customWidth="1"/>
    <col min="7452" max="7691" width="9.140625" style="17"/>
    <col min="7692" max="7692" width="10.28515625" style="17" customWidth="1"/>
    <col min="7693" max="7693" width="0" style="17" hidden="1" customWidth="1"/>
    <col min="7694" max="7694" width="11.42578125" style="17" customWidth="1"/>
    <col min="7695" max="7695" width="10.85546875" style="17" bestFit="1" customWidth="1"/>
    <col min="7696" max="7696" width="10" style="17" bestFit="1" customWidth="1"/>
    <col min="7697" max="7697" width="8.42578125" style="17" bestFit="1" customWidth="1"/>
    <col min="7698" max="7698" width="8.42578125" style="17" customWidth="1"/>
    <col min="7699" max="7699" width="9.28515625" style="17" customWidth="1"/>
    <col min="7700" max="7700" width="8.85546875" style="17" customWidth="1"/>
    <col min="7701" max="7701" width="9.140625" style="17" customWidth="1"/>
    <col min="7702" max="7702" width="8.5703125" style="17" customWidth="1"/>
    <col min="7703" max="7703" width="9" style="17" customWidth="1"/>
    <col min="7704" max="7704" width="7" style="17" customWidth="1"/>
    <col min="7705" max="7705" width="9.42578125" style="17" customWidth="1"/>
    <col min="7706" max="7706" width="8.85546875" style="17" customWidth="1"/>
    <col min="7707" max="7707" width="11.7109375" style="17" customWidth="1"/>
    <col min="7708" max="7947" width="9.140625" style="17"/>
    <col min="7948" max="7948" width="10.28515625" style="17" customWidth="1"/>
    <col min="7949" max="7949" width="0" style="17" hidden="1" customWidth="1"/>
    <col min="7950" max="7950" width="11.42578125" style="17" customWidth="1"/>
    <col min="7951" max="7951" width="10.85546875" style="17" bestFit="1" customWidth="1"/>
    <col min="7952" max="7952" width="10" style="17" bestFit="1" customWidth="1"/>
    <col min="7953" max="7953" width="8.42578125" style="17" bestFit="1" customWidth="1"/>
    <col min="7954" max="7954" width="8.42578125" style="17" customWidth="1"/>
    <col min="7955" max="7955" width="9.28515625" style="17" customWidth="1"/>
    <col min="7956" max="7956" width="8.85546875" style="17" customWidth="1"/>
    <col min="7957" max="7957" width="9.140625" style="17" customWidth="1"/>
    <col min="7958" max="7958" width="8.5703125" style="17" customWidth="1"/>
    <col min="7959" max="7959" width="9" style="17" customWidth="1"/>
    <col min="7960" max="7960" width="7" style="17" customWidth="1"/>
    <col min="7961" max="7961" width="9.42578125" style="17" customWidth="1"/>
    <col min="7962" max="7962" width="8.85546875" style="17" customWidth="1"/>
    <col min="7963" max="7963" width="11.7109375" style="17" customWidth="1"/>
    <col min="7964" max="8203" width="9.140625" style="17"/>
    <col min="8204" max="8204" width="10.28515625" style="17" customWidth="1"/>
    <col min="8205" max="8205" width="0" style="17" hidden="1" customWidth="1"/>
    <col min="8206" max="8206" width="11.42578125" style="17" customWidth="1"/>
    <col min="8207" max="8207" width="10.85546875" style="17" bestFit="1" customWidth="1"/>
    <col min="8208" max="8208" width="10" style="17" bestFit="1" customWidth="1"/>
    <col min="8209" max="8209" width="8.42578125" style="17" bestFit="1" customWidth="1"/>
    <col min="8210" max="8210" width="8.42578125" style="17" customWidth="1"/>
    <col min="8211" max="8211" width="9.28515625" style="17" customWidth="1"/>
    <col min="8212" max="8212" width="8.85546875" style="17" customWidth="1"/>
    <col min="8213" max="8213" width="9.140625" style="17" customWidth="1"/>
    <col min="8214" max="8214" width="8.5703125" style="17" customWidth="1"/>
    <col min="8215" max="8215" width="9" style="17" customWidth="1"/>
    <col min="8216" max="8216" width="7" style="17" customWidth="1"/>
    <col min="8217" max="8217" width="9.42578125" style="17" customWidth="1"/>
    <col min="8218" max="8218" width="8.85546875" style="17" customWidth="1"/>
    <col min="8219" max="8219" width="11.7109375" style="17" customWidth="1"/>
    <col min="8220" max="8459" width="9.140625" style="17"/>
    <col min="8460" max="8460" width="10.28515625" style="17" customWidth="1"/>
    <col min="8461" max="8461" width="0" style="17" hidden="1" customWidth="1"/>
    <col min="8462" max="8462" width="11.42578125" style="17" customWidth="1"/>
    <col min="8463" max="8463" width="10.85546875" style="17" bestFit="1" customWidth="1"/>
    <col min="8464" max="8464" width="10" style="17" bestFit="1" customWidth="1"/>
    <col min="8465" max="8465" width="8.42578125" style="17" bestFit="1" customWidth="1"/>
    <col min="8466" max="8466" width="8.42578125" style="17" customWidth="1"/>
    <col min="8467" max="8467" width="9.28515625" style="17" customWidth="1"/>
    <col min="8468" max="8468" width="8.85546875" style="17" customWidth="1"/>
    <col min="8469" max="8469" width="9.140625" style="17" customWidth="1"/>
    <col min="8470" max="8470" width="8.5703125" style="17" customWidth="1"/>
    <col min="8471" max="8471" width="9" style="17" customWidth="1"/>
    <col min="8472" max="8472" width="7" style="17" customWidth="1"/>
    <col min="8473" max="8473" width="9.42578125" style="17" customWidth="1"/>
    <col min="8474" max="8474" width="8.85546875" style="17" customWidth="1"/>
    <col min="8475" max="8475" width="11.7109375" style="17" customWidth="1"/>
    <col min="8476" max="8715" width="9.140625" style="17"/>
    <col min="8716" max="8716" width="10.28515625" style="17" customWidth="1"/>
    <col min="8717" max="8717" width="0" style="17" hidden="1" customWidth="1"/>
    <col min="8718" max="8718" width="11.42578125" style="17" customWidth="1"/>
    <col min="8719" max="8719" width="10.85546875" style="17" bestFit="1" customWidth="1"/>
    <col min="8720" max="8720" width="10" style="17" bestFit="1" customWidth="1"/>
    <col min="8721" max="8721" width="8.42578125" style="17" bestFit="1" customWidth="1"/>
    <col min="8722" max="8722" width="8.42578125" style="17" customWidth="1"/>
    <col min="8723" max="8723" width="9.28515625" style="17" customWidth="1"/>
    <col min="8724" max="8724" width="8.85546875" style="17" customWidth="1"/>
    <col min="8725" max="8725" width="9.140625" style="17" customWidth="1"/>
    <col min="8726" max="8726" width="8.5703125" style="17" customWidth="1"/>
    <col min="8727" max="8727" width="9" style="17" customWidth="1"/>
    <col min="8728" max="8728" width="7" style="17" customWidth="1"/>
    <col min="8729" max="8729" width="9.42578125" style="17" customWidth="1"/>
    <col min="8730" max="8730" width="8.85546875" style="17" customWidth="1"/>
    <col min="8731" max="8731" width="11.7109375" style="17" customWidth="1"/>
    <col min="8732" max="8971" width="9.140625" style="17"/>
    <col min="8972" max="8972" width="10.28515625" style="17" customWidth="1"/>
    <col min="8973" max="8973" width="0" style="17" hidden="1" customWidth="1"/>
    <col min="8974" max="8974" width="11.42578125" style="17" customWidth="1"/>
    <col min="8975" max="8975" width="10.85546875" style="17" bestFit="1" customWidth="1"/>
    <col min="8976" max="8976" width="10" style="17" bestFit="1" customWidth="1"/>
    <col min="8977" max="8977" width="8.42578125" style="17" bestFit="1" customWidth="1"/>
    <col min="8978" max="8978" width="8.42578125" style="17" customWidth="1"/>
    <col min="8979" max="8979" width="9.28515625" style="17" customWidth="1"/>
    <col min="8980" max="8980" width="8.85546875" style="17" customWidth="1"/>
    <col min="8981" max="8981" width="9.140625" style="17" customWidth="1"/>
    <col min="8982" max="8982" width="8.5703125" style="17" customWidth="1"/>
    <col min="8983" max="8983" width="9" style="17" customWidth="1"/>
    <col min="8984" max="8984" width="7" style="17" customWidth="1"/>
    <col min="8985" max="8985" width="9.42578125" style="17" customWidth="1"/>
    <col min="8986" max="8986" width="8.85546875" style="17" customWidth="1"/>
    <col min="8987" max="8987" width="11.7109375" style="17" customWidth="1"/>
    <col min="8988" max="9227" width="9.140625" style="17"/>
    <col min="9228" max="9228" width="10.28515625" style="17" customWidth="1"/>
    <col min="9229" max="9229" width="0" style="17" hidden="1" customWidth="1"/>
    <col min="9230" max="9230" width="11.42578125" style="17" customWidth="1"/>
    <col min="9231" max="9231" width="10.85546875" style="17" bestFit="1" customWidth="1"/>
    <col min="9232" max="9232" width="10" style="17" bestFit="1" customWidth="1"/>
    <col min="9233" max="9233" width="8.42578125" style="17" bestFit="1" customWidth="1"/>
    <col min="9234" max="9234" width="8.42578125" style="17" customWidth="1"/>
    <col min="9235" max="9235" width="9.28515625" style="17" customWidth="1"/>
    <col min="9236" max="9236" width="8.85546875" style="17" customWidth="1"/>
    <col min="9237" max="9237" width="9.140625" style="17" customWidth="1"/>
    <col min="9238" max="9238" width="8.5703125" style="17" customWidth="1"/>
    <col min="9239" max="9239" width="9" style="17" customWidth="1"/>
    <col min="9240" max="9240" width="7" style="17" customWidth="1"/>
    <col min="9241" max="9241" width="9.42578125" style="17" customWidth="1"/>
    <col min="9242" max="9242" width="8.85546875" style="17" customWidth="1"/>
    <col min="9243" max="9243" width="11.7109375" style="17" customWidth="1"/>
    <col min="9244" max="9483" width="9.140625" style="17"/>
    <col min="9484" max="9484" width="10.28515625" style="17" customWidth="1"/>
    <col min="9485" max="9485" width="0" style="17" hidden="1" customWidth="1"/>
    <col min="9486" max="9486" width="11.42578125" style="17" customWidth="1"/>
    <col min="9487" max="9487" width="10.85546875" style="17" bestFit="1" customWidth="1"/>
    <col min="9488" max="9488" width="10" style="17" bestFit="1" customWidth="1"/>
    <col min="9489" max="9489" width="8.42578125" style="17" bestFit="1" customWidth="1"/>
    <col min="9490" max="9490" width="8.42578125" style="17" customWidth="1"/>
    <col min="9491" max="9491" width="9.28515625" style="17" customWidth="1"/>
    <col min="9492" max="9492" width="8.85546875" style="17" customWidth="1"/>
    <col min="9493" max="9493" width="9.140625" style="17" customWidth="1"/>
    <col min="9494" max="9494" width="8.5703125" style="17" customWidth="1"/>
    <col min="9495" max="9495" width="9" style="17" customWidth="1"/>
    <col min="9496" max="9496" width="7" style="17" customWidth="1"/>
    <col min="9497" max="9497" width="9.42578125" style="17" customWidth="1"/>
    <col min="9498" max="9498" width="8.85546875" style="17" customWidth="1"/>
    <col min="9499" max="9499" width="11.7109375" style="17" customWidth="1"/>
    <col min="9500" max="9739" width="9.140625" style="17"/>
    <col min="9740" max="9740" width="10.28515625" style="17" customWidth="1"/>
    <col min="9741" max="9741" width="0" style="17" hidden="1" customWidth="1"/>
    <col min="9742" max="9742" width="11.42578125" style="17" customWidth="1"/>
    <col min="9743" max="9743" width="10.85546875" style="17" bestFit="1" customWidth="1"/>
    <col min="9744" max="9744" width="10" style="17" bestFit="1" customWidth="1"/>
    <col min="9745" max="9745" width="8.42578125" style="17" bestFit="1" customWidth="1"/>
    <col min="9746" max="9746" width="8.42578125" style="17" customWidth="1"/>
    <col min="9747" max="9747" width="9.28515625" style="17" customWidth="1"/>
    <col min="9748" max="9748" width="8.85546875" style="17" customWidth="1"/>
    <col min="9749" max="9749" width="9.140625" style="17" customWidth="1"/>
    <col min="9750" max="9750" width="8.5703125" style="17" customWidth="1"/>
    <col min="9751" max="9751" width="9" style="17" customWidth="1"/>
    <col min="9752" max="9752" width="7" style="17" customWidth="1"/>
    <col min="9753" max="9753" width="9.42578125" style="17" customWidth="1"/>
    <col min="9754" max="9754" width="8.85546875" style="17" customWidth="1"/>
    <col min="9755" max="9755" width="11.7109375" style="17" customWidth="1"/>
    <col min="9756" max="9995" width="9.140625" style="17"/>
    <col min="9996" max="9996" width="10.28515625" style="17" customWidth="1"/>
    <col min="9997" max="9997" width="0" style="17" hidden="1" customWidth="1"/>
    <col min="9998" max="9998" width="11.42578125" style="17" customWidth="1"/>
    <col min="9999" max="9999" width="10.85546875" style="17" bestFit="1" customWidth="1"/>
    <col min="10000" max="10000" width="10" style="17" bestFit="1" customWidth="1"/>
    <col min="10001" max="10001" width="8.42578125" style="17" bestFit="1" customWidth="1"/>
    <col min="10002" max="10002" width="8.42578125" style="17" customWidth="1"/>
    <col min="10003" max="10003" width="9.28515625" style="17" customWidth="1"/>
    <col min="10004" max="10004" width="8.85546875" style="17" customWidth="1"/>
    <col min="10005" max="10005" width="9.140625" style="17" customWidth="1"/>
    <col min="10006" max="10006" width="8.5703125" style="17" customWidth="1"/>
    <col min="10007" max="10007" width="9" style="17" customWidth="1"/>
    <col min="10008" max="10008" width="7" style="17" customWidth="1"/>
    <col min="10009" max="10009" width="9.42578125" style="17" customWidth="1"/>
    <col min="10010" max="10010" width="8.85546875" style="17" customWidth="1"/>
    <col min="10011" max="10011" width="11.7109375" style="17" customWidth="1"/>
    <col min="10012" max="10251" width="9.140625" style="17"/>
    <col min="10252" max="10252" width="10.28515625" style="17" customWidth="1"/>
    <col min="10253" max="10253" width="0" style="17" hidden="1" customWidth="1"/>
    <col min="10254" max="10254" width="11.42578125" style="17" customWidth="1"/>
    <col min="10255" max="10255" width="10.85546875" style="17" bestFit="1" customWidth="1"/>
    <col min="10256" max="10256" width="10" style="17" bestFit="1" customWidth="1"/>
    <col min="10257" max="10257" width="8.42578125" style="17" bestFit="1" customWidth="1"/>
    <col min="10258" max="10258" width="8.42578125" style="17" customWidth="1"/>
    <col min="10259" max="10259" width="9.28515625" style="17" customWidth="1"/>
    <col min="10260" max="10260" width="8.85546875" style="17" customWidth="1"/>
    <col min="10261" max="10261" width="9.140625" style="17" customWidth="1"/>
    <col min="10262" max="10262" width="8.5703125" style="17" customWidth="1"/>
    <col min="10263" max="10263" width="9" style="17" customWidth="1"/>
    <col min="10264" max="10264" width="7" style="17" customWidth="1"/>
    <col min="10265" max="10265" width="9.42578125" style="17" customWidth="1"/>
    <col min="10266" max="10266" width="8.85546875" style="17" customWidth="1"/>
    <col min="10267" max="10267" width="11.7109375" style="17" customWidth="1"/>
    <col min="10268" max="10507" width="9.140625" style="17"/>
    <col min="10508" max="10508" width="10.28515625" style="17" customWidth="1"/>
    <col min="10509" max="10509" width="0" style="17" hidden="1" customWidth="1"/>
    <col min="10510" max="10510" width="11.42578125" style="17" customWidth="1"/>
    <col min="10511" max="10511" width="10.85546875" style="17" bestFit="1" customWidth="1"/>
    <col min="10512" max="10512" width="10" style="17" bestFit="1" customWidth="1"/>
    <col min="10513" max="10513" width="8.42578125" style="17" bestFit="1" customWidth="1"/>
    <col min="10514" max="10514" width="8.42578125" style="17" customWidth="1"/>
    <col min="10515" max="10515" width="9.28515625" style="17" customWidth="1"/>
    <col min="10516" max="10516" width="8.85546875" style="17" customWidth="1"/>
    <col min="10517" max="10517" width="9.140625" style="17" customWidth="1"/>
    <col min="10518" max="10518" width="8.5703125" style="17" customWidth="1"/>
    <col min="10519" max="10519" width="9" style="17" customWidth="1"/>
    <col min="10520" max="10520" width="7" style="17" customWidth="1"/>
    <col min="10521" max="10521" width="9.42578125" style="17" customWidth="1"/>
    <col min="10522" max="10522" width="8.85546875" style="17" customWidth="1"/>
    <col min="10523" max="10523" width="11.7109375" style="17" customWidth="1"/>
    <col min="10524" max="10763" width="9.140625" style="17"/>
    <col min="10764" max="10764" width="10.28515625" style="17" customWidth="1"/>
    <col min="10765" max="10765" width="0" style="17" hidden="1" customWidth="1"/>
    <col min="10766" max="10766" width="11.42578125" style="17" customWidth="1"/>
    <col min="10767" max="10767" width="10.85546875" style="17" bestFit="1" customWidth="1"/>
    <col min="10768" max="10768" width="10" style="17" bestFit="1" customWidth="1"/>
    <col min="10769" max="10769" width="8.42578125" style="17" bestFit="1" customWidth="1"/>
    <col min="10770" max="10770" width="8.42578125" style="17" customWidth="1"/>
    <col min="10771" max="10771" width="9.28515625" style="17" customWidth="1"/>
    <col min="10772" max="10772" width="8.85546875" style="17" customWidth="1"/>
    <col min="10773" max="10773" width="9.140625" style="17" customWidth="1"/>
    <col min="10774" max="10774" width="8.5703125" style="17" customWidth="1"/>
    <col min="10775" max="10775" width="9" style="17" customWidth="1"/>
    <col min="10776" max="10776" width="7" style="17" customWidth="1"/>
    <col min="10777" max="10777" width="9.42578125" style="17" customWidth="1"/>
    <col min="10778" max="10778" width="8.85546875" style="17" customWidth="1"/>
    <col min="10779" max="10779" width="11.7109375" style="17" customWidth="1"/>
    <col min="10780" max="11019" width="9.140625" style="17"/>
    <col min="11020" max="11020" width="10.28515625" style="17" customWidth="1"/>
    <col min="11021" max="11021" width="0" style="17" hidden="1" customWidth="1"/>
    <col min="11022" max="11022" width="11.42578125" style="17" customWidth="1"/>
    <col min="11023" max="11023" width="10.85546875" style="17" bestFit="1" customWidth="1"/>
    <col min="11024" max="11024" width="10" style="17" bestFit="1" customWidth="1"/>
    <col min="11025" max="11025" width="8.42578125" style="17" bestFit="1" customWidth="1"/>
    <col min="11026" max="11026" width="8.42578125" style="17" customWidth="1"/>
    <col min="11027" max="11027" width="9.28515625" style="17" customWidth="1"/>
    <col min="11028" max="11028" width="8.85546875" style="17" customWidth="1"/>
    <col min="11029" max="11029" width="9.140625" style="17" customWidth="1"/>
    <col min="11030" max="11030" width="8.5703125" style="17" customWidth="1"/>
    <col min="11031" max="11031" width="9" style="17" customWidth="1"/>
    <col min="11032" max="11032" width="7" style="17" customWidth="1"/>
    <col min="11033" max="11033" width="9.42578125" style="17" customWidth="1"/>
    <col min="11034" max="11034" width="8.85546875" style="17" customWidth="1"/>
    <col min="11035" max="11035" width="11.7109375" style="17" customWidth="1"/>
    <col min="11036" max="11275" width="9.140625" style="17"/>
    <col min="11276" max="11276" width="10.28515625" style="17" customWidth="1"/>
    <col min="11277" max="11277" width="0" style="17" hidden="1" customWidth="1"/>
    <col min="11278" max="11278" width="11.42578125" style="17" customWidth="1"/>
    <col min="11279" max="11279" width="10.85546875" style="17" bestFit="1" customWidth="1"/>
    <col min="11280" max="11280" width="10" style="17" bestFit="1" customWidth="1"/>
    <col min="11281" max="11281" width="8.42578125" style="17" bestFit="1" customWidth="1"/>
    <col min="11282" max="11282" width="8.42578125" style="17" customWidth="1"/>
    <col min="11283" max="11283" width="9.28515625" style="17" customWidth="1"/>
    <col min="11284" max="11284" width="8.85546875" style="17" customWidth="1"/>
    <col min="11285" max="11285" width="9.140625" style="17" customWidth="1"/>
    <col min="11286" max="11286" width="8.5703125" style="17" customWidth="1"/>
    <col min="11287" max="11287" width="9" style="17" customWidth="1"/>
    <col min="11288" max="11288" width="7" style="17" customWidth="1"/>
    <col min="11289" max="11289" width="9.42578125" style="17" customWidth="1"/>
    <col min="11290" max="11290" width="8.85546875" style="17" customWidth="1"/>
    <col min="11291" max="11291" width="11.7109375" style="17" customWidth="1"/>
    <col min="11292" max="11531" width="9.140625" style="17"/>
    <col min="11532" max="11532" width="10.28515625" style="17" customWidth="1"/>
    <col min="11533" max="11533" width="0" style="17" hidden="1" customWidth="1"/>
    <col min="11534" max="11534" width="11.42578125" style="17" customWidth="1"/>
    <col min="11535" max="11535" width="10.85546875" style="17" bestFit="1" customWidth="1"/>
    <col min="11536" max="11536" width="10" style="17" bestFit="1" customWidth="1"/>
    <col min="11537" max="11537" width="8.42578125" style="17" bestFit="1" customWidth="1"/>
    <col min="11538" max="11538" width="8.42578125" style="17" customWidth="1"/>
    <col min="11539" max="11539" width="9.28515625" style="17" customWidth="1"/>
    <col min="11540" max="11540" width="8.85546875" style="17" customWidth="1"/>
    <col min="11541" max="11541" width="9.140625" style="17" customWidth="1"/>
    <col min="11542" max="11542" width="8.5703125" style="17" customWidth="1"/>
    <col min="11543" max="11543" width="9" style="17" customWidth="1"/>
    <col min="11544" max="11544" width="7" style="17" customWidth="1"/>
    <col min="11545" max="11545" width="9.42578125" style="17" customWidth="1"/>
    <col min="11546" max="11546" width="8.85546875" style="17" customWidth="1"/>
    <col min="11547" max="11547" width="11.7109375" style="17" customWidth="1"/>
    <col min="11548" max="11787" width="9.140625" style="17"/>
    <col min="11788" max="11788" width="10.28515625" style="17" customWidth="1"/>
    <col min="11789" max="11789" width="0" style="17" hidden="1" customWidth="1"/>
    <col min="11790" max="11790" width="11.42578125" style="17" customWidth="1"/>
    <col min="11791" max="11791" width="10.85546875" style="17" bestFit="1" customWidth="1"/>
    <col min="11792" max="11792" width="10" style="17" bestFit="1" customWidth="1"/>
    <col min="11793" max="11793" width="8.42578125" style="17" bestFit="1" customWidth="1"/>
    <col min="11794" max="11794" width="8.42578125" style="17" customWidth="1"/>
    <col min="11795" max="11795" width="9.28515625" style="17" customWidth="1"/>
    <col min="11796" max="11796" width="8.85546875" style="17" customWidth="1"/>
    <col min="11797" max="11797" width="9.140625" style="17" customWidth="1"/>
    <col min="11798" max="11798" width="8.5703125" style="17" customWidth="1"/>
    <col min="11799" max="11799" width="9" style="17" customWidth="1"/>
    <col min="11800" max="11800" width="7" style="17" customWidth="1"/>
    <col min="11801" max="11801" width="9.42578125" style="17" customWidth="1"/>
    <col min="11802" max="11802" width="8.85546875" style="17" customWidth="1"/>
    <col min="11803" max="11803" width="11.7109375" style="17" customWidth="1"/>
    <col min="11804" max="12043" width="9.140625" style="17"/>
    <col min="12044" max="12044" width="10.28515625" style="17" customWidth="1"/>
    <col min="12045" max="12045" width="0" style="17" hidden="1" customWidth="1"/>
    <col min="12046" max="12046" width="11.42578125" style="17" customWidth="1"/>
    <col min="12047" max="12047" width="10.85546875" style="17" bestFit="1" customWidth="1"/>
    <col min="12048" max="12048" width="10" style="17" bestFit="1" customWidth="1"/>
    <col min="12049" max="12049" width="8.42578125" style="17" bestFit="1" customWidth="1"/>
    <col min="12050" max="12050" width="8.42578125" style="17" customWidth="1"/>
    <col min="12051" max="12051" width="9.28515625" style="17" customWidth="1"/>
    <col min="12052" max="12052" width="8.85546875" style="17" customWidth="1"/>
    <col min="12053" max="12053" width="9.140625" style="17" customWidth="1"/>
    <col min="12054" max="12054" width="8.5703125" style="17" customWidth="1"/>
    <col min="12055" max="12055" width="9" style="17" customWidth="1"/>
    <col min="12056" max="12056" width="7" style="17" customWidth="1"/>
    <col min="12057" max="12057" width="9.42578125" style="17" customWidth="1"/>
    <col min="12058" max="12058" width="8.85546875" style="17" customWidth="1"/>
    <col min="12059" max="12059" width="11.7109375" style="17" customWidth="1"/>
    <col min="12060" max="12299" width="9.140625" style="17"/>
    <col min="12300" max="12300" width="10.28515625" style="17" customWidth="1"/>
    <col min="12301" max="12301" width="0" style="17" hidden="1" customWidth="1"/>
    <col min="12302" max="12302" width="11.42578125" style="17" customWidth="1"/>
    <col min="12303" max="12303" width="10.85546875" style="17" bestFit="1" customWidth="1"/>
    <col min="12304" max="12304" width="10" style="17" bestFit="1" customWidth="1"/>
    <col min="12305" max="12305" width="8.42578125" style="17" bestFit="1" customWidth="1"/>
    <col min="12306" max="12306" width="8.42578125" style="17" customWidth="1"/>
    <col min="12307" max="12307" width="9.28515625" style="17" customWidth="1"/>
    <col min="12308" max="12308" width="8.85546875" style="17" customWidth="1"/>
    <col min="12309" max="12309" width="9.140625" style="17" customWidth="1"/>
    <col min="12310" max="12310" width="8.5703125" style="17" customWidth="1"/>
    <col min="12311" max="12311" width="9" style="17" customWidth="1"/>
    <col min="12312" max="12312" width="7" style="17" customWidth="1"/>
    <col min="12313" max="12313" width="9.42578125" style="17" customWidth="1"/>
    <col min="12314" max="12314" width="8.85546875" style="17" customWidth="1"/>
    <col min="12315" max="12315" width="11.7109375" style="17" customWidth="1"/>
    <col min="12316" max="12555" width="9.140625" style="17"/>
    <col min="12556" max="12556" width="10.28515625" style="17" customWidth="1"/>
    <col min="12557" max="12557" width="0" style="17" hidden="1" customWidth="1"/>
    <col min="12558" max="12558" width="11.42578125" style="17" customWidth="1"/>
    <col min="12559" max="12559" width="10.85546875" style="17" bestFit="1" customWidth="1"/>
    <col min="12560" max="12560" width="10" style="17" bestFit="1" customWidth="1"/>
    <col min="12561" max="12561" width="8.42578125" style="17" bestFit="1" customWidth="1"/>
    <col min="12562" max="12562" width="8.42578125" style="17" customWidth="1"/>
    <col min="12563" max="12563" width="9.28515625" style="17" customWidth="1"/>
    <col min="12564" max="12564" width="8.85546875" style="17" customWidth="1"/>
    <col min="12565" max="12565" width="9.140625" style="17" customWidth="1"/>
    <col min="12566" max="12566" width="8.5703125" style="17" customWidth="1"/>
    <col min="12567" max="12567" width="9" style="17" customWidth="1"/>
    <col min="12568" max="12568" width="7" style="17" customWidth="1"/>
    <col min="12569" max="12569" width="9.42578125" style="17" customWidth="1"/>
    <col min="12570" max="12570" width="8.85546875" style="17" customWidth="1"/>
    <col min="12571" max="12571" width="11.7109375" style="17" customWidth="1"/>
    <col min="12572" max="12811" width="9.140625" style="17"/>
    <col min="12812" max="12812" width="10.28515625" style="17" customWidth="1"/>
    <col min="12813" max="12813" width="0" style="17" hidden="1" customWidth="1"/>
    <col min="12814" max="12814" width="11.42578125" style="17" customWidth="1"/>
    <col min="12815" max="12815" width="10.85546875" style="17" bestFit="1" customWidth="1"/>
    <col min="12816" max="12816" width="10" style="17" bestFit="1" customWidth="1"/>
    <col min="12817" max="12817" width="8.42578125" style="17" bestFit="1" customWidth="1"/>
    <col min="12818" max="12818" width="8.42578125" style="17" customWidth="1"/>
    <col min="12819" max="12819" width="9.28515625" style="17" customWidth="1"/>
    <col min="12820" max="12820" width="8.85546875" style="17" customWidth="1"/>
    <col min="12821" max="12821" width="9.140625" style="17" customWidth="1"/>
    <col min="12822" max="12822" width="8.5703125" style="17" customWidth="1"/>
    <col min="12823" max="12823" width="9" style="17" customWidth="1"/>
    <col min="12824" max="12824" width="7" style="17" customWidth="1"/>
    <col min="12825" max="12825" width="9.42578125" style="17" customWidth="1"/>
    <col min="12826" max="12826" width="8.85546875" style="17" customWidth="1"/>
    <col min="12827" max="12827" width="11.7109375" style="17" customWidth="1"/>
    <col min="12828" max="13067" width="9.140625" style="17"/>
    <col min="13068" max="13068" width="10.28515625" style="17" customWidth="1"/>
    <col min="13069" max="13069" width="0" style="17" hidden="1" customWidth="1"/>
    <col min="13070" max="13070" width="11.42578125" style="17" customWidth="1"/>
    <col min="13071" max="13071" width="10.85546875" style="17" bestFit="1" customWidth="1"/>
    <col min="13072" max="13072" width="10" style="17" bestFit="1" customWidth="1"/>
    <col min="13073" max="13073" width="8.42578125" style="17" bestFit="1" customWidth="1"/>
    <col min="13074" max="13074" width="8.42578125" style="17" customWidth="1"/>
    <col min="13075" max="13075" width="9.28515625" style="17" customWidth="1"/>
    <col min="13076" max="13076" width="8.85546875" style="17" customWidth="1"/>
    <col min="13077" max="13077" width="9.140625" style="17" customWidth="1"/>
    <col min="13078" max="13078" width="8.5703125" style="17" customWidth="1"/>
    <col min="13079" max="13079" width="9" style="17" customWidth="1"/>
    <col min="13080" max="13080" width="7" style="17" customWidth="1"/>
    <col min="13081" max="13081" width="9.42578125" style="17" customWidth="1"/>
    <col min="13082" max="13082" width="8.85546875" style="17" customWidth="1"/>
    <col min="13083" max="13083" width="11.7109375" style="17" customWidth="1"/>
    <col min="13084" max="13323" width="9.140625" style="17"/>
    <col min="13324" max="13324" width="10.28515625" style="17" customWidth="1"/>
    <col min="13325" max="13325" width="0" style="17" hidden="1" customWidth="1"/>
    <col min="13326" max="13326" width="11.42578125" style="17" customWidth="1"/>
    <col min="13327" max="13327" width="10.85546875" style="17" bestFit="1" customWidth="1"/>
    <col min="13328" max="13328" width="10" style="17" bestFit="1" customWidth="1"/>
    <col min="13329" max="13329" width="8.42578125" style="17" bestFit="1" customWidth="1"/>
    <col min="13330" max="13330" width="8.42578125" style="17" customWidth="1"/>
    <col min="13331" max="13331" width="9.28515625" style="17" customWidth="1"/>
    <col min="13332" max="13332" width="8.85546875" style="17" customWidth="1"/>
    <col min="13333" max="13333" width="9.140625" style="17" customWidth="1"/>
    <col min="13334" max="13334" width="8.5703125" style="17" customWidth="1"/>
    <col min="13335" max="13335" width="9" style="17" customWidth="1"/>
    <col min="13336" max="13336" width="7" style="17" customWidth="1"/>
    <col min="13337" max="13337" width="9.42578125" style="17" customWidth="1"/>
    <col min="13338" max="13338" width="8.85546875" style="17" customWidth="1"/>
    <col min="13339" max="13339" width="11.7109375" style="17" customWidth="1"/>
    <col min="13340" max="13579" width="9.140625" style="17"/>
    <col min="13580" max="13580" width="10.28515625" style="17" customWidth="1"/>
    <col min="13581" max="13581" width="0" style="17" hidden="1" customWidth="1"/>
    <col min="13582" max="13582" width="11.42578125" style="17" customWidth="1"/>
    <col min="13583" max="13583" width="10.85546875" style="17" bestFit="1" customWidth="1"/>
    <col min="13584" max="13584" width="10" style="17" bestFit="1" customWidth="1"/>
    <col min="13585" max="13585" width="8.42578125" style="17" bestFit="1" customWidth="1"/>
    <col min="13586" max="13586" width="8.42578125" style="17" customWidth="1"/>
    <col min="13587" max="13587" width="9.28515625" style="17" customWidth="1"/>
    <col min="13588" max="13588" width="8.85546875" style="17" customWidth="1"/>
    <col min="13589" max="13589" width="9.140625" style="17" customWidth="1"/>
    <col min="13590" max="13590" width="8.5703125" style="17" customWidth="1"/>
    <col min="13591" max="13591" width="9" style="17" customWidth="1"/>
    <col min="13592" max="13592" width="7" style="17" customWidth="1"/>
    <col min="13593" max="13593" width="9.42578125" style="17" customWidth="1"/>
    <col min="13594" max="13594" width="8.85546875" style="17" customWidth="1"/>
    <col min="13595" max="13595" width="11.7109375" style="17" customWidth="1"/>
    <col min="13596" max="13835" width="9.140625" style="17"/>
    <col min="13836" max="13836" width="10.28515625" style="17" customWidth="1"/>
    <col min="13837" max="13837" width="0" style="17" hidden="1" customWidth="1"/>
    <col min="13838" max="13838" width="11.42578125" style="17" customWidth="1"/>
    <col min="13839" max="13839" width="10.85546875" style="17" bestFit="1" customWidth="1"/>
    <col min="13840" max="13840" width="10" style="17" bestFit="1" customWidth="1"/>
    <col min="13841" max="13841" width="8.42578125" style="17" bestFit="1" customWidth="1"/>
    <col min="13842" max="13842" width="8.42578125" style="17" customWidth="1"/>
    <col min="13843" max="13843" width="9.28515625" style="17" customWidth="1"/>
    <col min="13844" max="13844" width="8.85546875" style="17" customWidth="1"/>
    <col min="13845" max="13845" width="9.140625" style="17" customWidth="1"/>
    <col min="13846" max="13846" width="8.5703125" style="17" customWidth="1"/>
    <col min="13847" max="13847" width="9" style="17" customWidth="1"/>
    <col min="13848" max="13848" width="7" style="17" customWidth="1"/>
    <col min="13849" max="13849" width="9.42578125" style="17" customWidth="1"/>
    <col min="13850" max="13850" width="8.85546875" style="17" customWidth="1"/>
    <col min="13851" max="13851" width="11.7109375" style="17" customWidth="1"/>
    <col min="13852" max="14091" width="9.140625" style="17"/>
    <col min="14092" max="14092" width="10.28515625" style="17" customWidth="1"/>
    <col min="14093" max="14093" width="0" style="17" hidden="1" customWidth="1"/>
    <col min="14094" max="14094" width="11.42578125" style="17" customWidth="1"/>
    <col min="14095" max="14095" width="10.85546875" style="17" bestFit="1" customWidth="1"/>
    <col min="14096" max="14096" width="10" style="17" bestFit="1" customWidth="1"/>
    <col min="14097" max="14097" width="8.42578125" style="17" bestFit="1" customWidth="1"/>
    <col min="14098" max="14098" width="8.42578125" style="17" customWidth="1"/>
    <col min="14099" max="14099" width="9.28515625" style="17" customWidth="1"/>
    <col min="14100" max="14100" width="8.85546875" style="17" customWidth="1"/>
    <col min="14101" max="14101" width="9.140625" style="17" customWidth="1"/>
    <col min="14102" max="14102" width="8.5703125" style="17" customWidth="1"/>
    <col min="14103" max="14103" width="9" style="17" customWidth="1"/>
    <col min="14104" max="14104" width="7" style="17" customWidth="1"/>
    <col min="14105" max="14105" width="9.42578125" style="17" customWidth="1"/>
    <col min="14106" max="14106" width="8.85546875" style="17" customWidth="1"/>
    <col min="14107" max="14107" width="11.7109375" style="17" customWidth="1"/>
    <col min="14108" max="14347" width="9.140625" style="17"/>
    <col min="14348" max="14348" width="10.28515625" style="17" customWidth="1"/>
    <col min="14349" max="14349" width="0" style="17" hidden="1" customWidth="1"/>
    <col min="14350" max="14350" width="11.42578125" style="17" customWidth="1"/>
    <col min="14351" max="14351" width="10.85546875" style="17" bestFit="1" customWidth="1"/>
    <col min="14352" max="14352" width="10" style="17" bestFit="1" customWidth="1"/>
    <col min="14353" max="14353" width="8.42578125" style="17" bestFit="1" customWidth="1"/>
    <col min="14354" max="14354" width="8.42578125" style="17" customWidth="1"/>
    <col min="14355" max="14355" width="9.28515625" style="17" customWidth="1"/>
    <col min="14356" max="14356" width="8.85546875" style="17" customWidth="1"/>
    <col min="14357" max="14357" width="9.140625" style="17" customWidth="1"/>
    <col min="14358" max="14358" width="8.5703125" style="17" customWidth="1"/>
    <col min="14359" max="14359" width="9" style="17" customWidth="1"/>
    <col min="14360" max="14360" width="7" style="17" customWidth="1"/>
    <col min="14361" max="14361" width="9.42578125" style="17" customWidth="1"/>
    <col min="14362" max="14362" width="8.85546875" style="17" customWidth="1"/>
    <col min="14363" max="14363" width="11.7109375" style="17" customWidth="1"/>
    <col min="14364" max="14603" width="9.140625" style="17"/>
    <col min="14604" max="14604" width="10.28515625" style="17" customWidth="1"/>
    <col min="14605" max="14605" width="0" style="17" hidden="1" customWidth="1"/>
    <col min="14606" max="14606" width="11.42578125" style="17" customWidth="1"/>
    <col min="14607" max="14607" width="10.85546875" style="17" bestFit="1" customWidth="1"/>
    <col min="14608" max="14608" width="10" style="17" bestFit="1" customWidth="1"/>
    <col min="14609" max="14609" width="8.42578125" style="17" bestFit="1" customWidth="1"/>
    <col min="14610" max="14610" width="8.42578125" style="17" customWidth="1"/>
    <col min="14611" max="14611" width="9.28515625" style="17" customWidth="1"/>
    <col min="14612" max="14612" width="8.85546875" style="17" customWidth="1"/>
    <col min="14613" max="14613" width="9.140625" style="17" customWidth="1"/>
    <col min="14614" max="14614" width="8.5703125" style="17" customWidth="1"/>
    <col min="14615" max="14615" width="9" style="17" customWidth="1"/>
    <col min="14616" max="14616" width="7" style="17" customWidth="1"/>
    <col min="14617" max="14617" width="9.42578125" style="17" customWidth="1"/>
    <col min="14618" max="14618" width="8.85546875" style="17" customWidth="1"/>
    <col min="14619" max="14619" width="11.7109375" style="17" customWidth="1"/>
    <col min="14620" max="14859" width="9.140625" style="17"/>
    <col min="14860" max="14860" width="10.28515625" style="17" customWidth="1"/>
    <col min="14861" max="14861" width="0" style="17" hidden="1" customWidth="1"/>
    <col min="14862" max="14862" width="11.42578125" style="17" customWidth="1"/>
    <col min="14863" max="14863" width="10.85546875" style="17" bestFit="1" customWidth="1"/>
    <col min="14864" max="14864" width="10" style="17" bestFit="1" customWidth="1"/>
    <col min="14865" max="14865" width="8.42578125" style="17" bestFit="1" customWidth="1"/>
    <col min="14866" max="14866" width="8.42578125" style="17" customWidth="1"/>
    <col min="14867" max="14867" width="9.28515625" style="17" customWidth="1"/>
    <col min="14868" max="14868" width="8.85546875" style="17" customWidth="1"/>
    <col min="14869" max="14869" width="9.140625" style="17" customWidth="1"/>
    <col min="14870" max="14870" width="8.5703125" style="17" customWidth="1"/>
    <col min="14871" max="14871" width="9" style="17" customWidth="1"/>
    <col min="14872" max="14872" width="7" style="17" customWidth="1"/>
    <col min="14873" max="14873" width="9.42578125" style="17" customWidth="1"/>
    <col min="14874" max="14874" width="8.85546875" style="17" customWidth="1"/>
    <col min="14875" max="14875" width="11.7109375" style="17" customWidth="1"/>
    <col min="14876" max="15115" width="9.140625" style="17"/>
    <col min="15116" max="15116" width="10.28515625" style="17" customWidth="1"/>
    <col min="15117" max="15117" width="0" style="17" hidden="1" customWidth="1"/>
    <col min="15118" max="15118" width="11.42578125" style="17" customWidth="1"/>
    <col min="15119" max="15119" width="10.85546875" style="17" bestFit="1" customWidth="1"/>
    <col min="15120" max="15120" width="10" style="17" bestFit="1" customWidth="1"/>
    <col min="15121" max="15121" width="8.42578125" style="17" bestFit="1" customWidth="1"/>
    <col min="15122" max="15122" width="8.42578125" style="17" customWidth="1"/>
    <col min="15123" max="15123" width="9.28515625" style="17" customWidth="1"/>
    <col min="15124" max="15124" width="8.85546875" style="17" customWidth="1"/>
    <col min="15125" max="15125" width="9.140625" style="17" customWidth="1"/>
    <col min="15126" max="15126" width="8.5703125" style="17" customWidth="1"/>
    <col min="15127" max="15127" width="9" style="17" customWidth="1"/>
    <col min="15128" max="15128" width="7" style="17" customWidth="1"/>
    <col min="15129" max="15129" width="9.42578125" style="17" customWidth="1"/>
    <col min="15130" max="15130" width="8.85546875" style="17" customWidth="1"/>
    <col min="15131" max="15131" width="11.7109375" style="17" customWidth="1"/>
    <col min="15132" max="15371" width="9.140625" style="17"/>
    <col min="15372" max="15372" width="10.28515625" style="17" customWidth="1"/>
    <col min="15373" max="15373" width="0" style="17" hidden="1" customWidth="1"/>
    <col min="15374" max="15374" width="11.42578125" style="17" customWidth="1"/>
    <col min="15375" max="15375" width="10.85546875" style="17" bestFit="1" customWidth="1"/>
    <col min="15376" max="15376" width="10" style="17" bestFit="1" customWidth="1"/>
    <col min="15377" max="15377" width="8.42578125" style="17" bestFit="1" customWidth="1"/>
    <col min="15378" max="15378" width="8.42578125" style="17" customWidth="1"/>
    <col min="15379" max="15379" width="9.28515625" style="17" customWidth="1"/>
    <col min="15380" max="15380" width="8.85546875" style="17" customWidth="1"/>
    <col min="15381" max="15381" width="9.140625" style="17" customWidth="1"/>
    <col min="15382" max="15382" width="8.5703125" style="17" customWidth="1"/>
    <col min="15383" max="15383" width="9" style="17" customWidth="1"/>
    <col min="15384" max="15384" width="7" style="17" customWidth="1"/>
    <col min="15385" max="15385" width="9.42578125" style="17" customWidth="1"/>
    <col min="15386" max="15386" width="8.85546875" style="17" customWidth="1"/>
    <col min="15387" max="15387" width="11.7109375" style="17" customWidth="1"/>
    <col min="15388" max="15627" width="9.140625" style="17"/>
    <col min="15628" max="15628" width="10.28515625" style="17" customWidth="1"/>
    <col min="15629" max="15629" width="0" style="17" hidden="1" customWidth="1"/>
    <col min="15630" max="15630" width="11.42578125" style="17" customWidth="1"/>
    <col min="15631" max="15631" width="10.85546875" style="17" bestFit="1" customWidth="1"/>
    <col min="15632" max="15632" width="10" style="17" bestFit="1" customWidth="1"/>
    <col min="15633" max="15633" width="8.42578125" style="17" bestFit="1" customWidth="1"/>
    <col min="15634" max="15634" width="8.42578125" style="17" customWidth="1"/>
    <col min="15635" max="15635" width="9.28515625" style="17" customWidth="1"/>
    <col min="15636" max="15636" width="8.85546875" style="17" customWidth="1"/>
    <col min="15637" max="15637" width="9.140625" style="17" customWidth="1"/>
    <col min="15638" max="15638" width="8.5703125" style="17" customWidth="1"/>
    <col min="15639" max="15639" width="9" style="17" customWidth="1"/>
    <col min="15640" max="15640" width="7" style="17" customWidth="1"/>
    <col min="15641" max="15641" width="9.42578125" style="17" customWidth="1"/>
    <col min="15642" max="15642" width="8.85546875" style="17" customWidth="1"/>
    <col min="15643" max="15643" width="11.7109375" style="17" customWidth="1"/>
    <col min="15644" max="15883" width="9.140625" style="17"/>
    <col min="15884" max="15884" width="10.28515625" style="17" customWidth="1"/>
    <col min="15885" max="15885" width="0" style="17" hidden="1" customWidth="1"/>
    <col min="15886" max="15886" width="11.42578125" style="17" customWidth="1"/>
    <col min="15887" max="15887" width="10.85546875" style="17" bestFit="1" customWidth="1"/>
    <col min="15888" max="15888" width="10" style="17" bestFit="1" customWidth="1"/>
    <col min="15889" max="15889" width="8.42578125" style="17" bestFit="1" customWidth="1"/>
    <col min="15890" max="15890" width="8.42578125" style="17" customWidth="1"/>
    <col min="15891" max="15891" width="9.28515625" style="17" customWidth="1"/>
    <col min="15892" max="15892" width="8.85546875" style="17" customWidth="1"/>
    <col min="15893" max="15893" width="9.140625" style="17" customWidth="1"/>
    <col min="15894" max="15894" width="8.5703125" style="17" customWidth="1"/>
    <col min="15895" max="15895" width="9" style="17" customWidth="1"/>
    <col min="15896" max="15896" width="7" style="17" customWidth="1"/>
    <col min="15897" max="15897" width="9.42578125" style="17" customWidth="1"/>
    <col min="15898" max="15898" width="8.85546875" style="17" customWidth="1"/>
    <col min="15899" max="15899" width="11.7109375" style="17" customWidth="1"/>
    <col min="15900" max="16139" width="9.140625" style="17"/>
    <col min="16140" max="16140" width="10.28515625" style="17" customWidth="1"/>
    <col min="16141" max="16141" width="0" style="17" hidden="1" customWidth="1"/>
    <col min="16142" max="16142" width="11.42578125" style="17" customWidth="1"/>
    <col min="16143" max="16143" width="10.85546875" style="17" bestFit="1" customWidth="1"/>
    <col min="16144" max="16144" width="10" style="17" bestFit="1" customWidth="1"/>
    <col min="16145" max="16145" width="8.42578125" style="17" bestFit="1" customWidth="1"/>
    <col min="16146" max="16146" width="8.42578125" style="17" customWidth="1"/>
    <col min="16147" max="16147" width="9.28515625" style="17" customWidth="1"/>
    <col min="16148" max="16148" width="8.85546875" style="17" customWidth="1"/>
    <col min="16149" max="16149" width="9.140625" style="17" customWidth="1"/>
    <col min="16150" max="16150" width="8.5703125" style="17" customWidth="1"/>
    <col min="16151" max="16151" width="9" style="17" customWidth="1"/>
    <col min="16152" max="16152" width="7" style="17" customWidth="1"/>
    <col min="16153" max="16153" width="9.42578125" style="17" customWidth="1"/>
    <col min="16154" max="16154" width="8.85546875" style="17" customWidth="1"/>
    <col min="16155" max="16155" width="11.7109375" style="17" customWidth="1"/>
    <col min="16156" max="16384" width="9.140625" style="17"/>
  </cols>
  <sheetData>
    <row r="1" spans="1:31" ht="15.75">
      <c r="A1" s="56" t="s">
        <v>184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6"/>
      <c r="AC1" s="16"/>
      <c r="AD1" s="16"/>
      <c r="AE1" s="16"/>
    </row>
    <row r="2" spans="1:31" ht="26.2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5" customHeight="1">
      <c r="A3" s="57" t="s">
        <v>136</v>
      </c>
      <c r="B3" s="59" t="s">
        <v>137</v>
      </c>
      <c r="C3" s="59" t="s">
        <v>138</v>
      </c>
      <c r="D3" s="47">
        <v>210101</v>
      </c>
      <c r="E3" s="47">
        <v>210105</v>
      </c>
      <c r="F3" s="47">
        <v>2100201</v>
      </c>
      <c r="G3" s="47">
        <v>210301</v>
      </c>
      <c r="H3" s="47">
        <v>210302</v>
      </c>
      <c r="I3" s="47">
        <v>210303</v>
      </c>
      <c r="J3" s="47">
        <v>210304</v>
      </c>
      <c r="K3" s="47">
        <v>210401</v>
      </c>
      <c r="L3" s="47">
        <v>210402</v>
      </c>
      <c r="M3" s="47">
        <v>210403</v>
      </c>
      <c r="N3" s="47">
        <v>210404</v>
      </c>
      <c r="O3" s="47">
        <v>210406</v>
      </c>
      <c r="P3" s="47">
        <v>210501</v>
      </c>
      <c r="Q3" s="47">
        <v>510502</v>
      </c>
      <c r="R3" s="47">
        <v>210604</v>
      </c>
      <c r="S3" s="47">
        <v>210702</v>
      </c>
      <c r="T3" s="47">
        <v>210801</v>
      </c>
      <c r="U3" s="47">
        <v>210802</v>
      </c>
      <c r="V3" s="47">
        <v>210803</v>
      </c>
      <c r="W3" s="47">
        <v>210805</v>
      </c>
      <c r="X3" s="47">
        <v>210807</v>
      </c>
      <c r="Y3" s="47">
        <v>213207</v>
      </c>
      <c r="Z3" s="47">
        <v>213208</v>
      </c>
      <c r="AA3" s="47">
        <v>213209</v>
      </c>
      <c r="AB3" s="19"/>
      <c r="AC3" s="19"/>
      <c r="AD3" s="19"/>
      <c r="AE3" s="19"/>
    </row>
    <row r="4" spans="1:31" ht="33.75" customHeight="1">
      <c r="A4" s="58"/>
      <c r="B4" s="60"/>
      <c r="C4" s="60"/>
      <c r="D4" s="21" t="s">
        <v>139</v>
      </c>
      <c r="E4" s="21" t="s">
        <v>194</v>
      </c>
      <c r="F4" s="21" t="s">
        <v>140</v>
      </c>
      <c r="G4" s="21" t="s">
        <v>141</v>
      </c>
      <c r="H4" s="21" t="s">
        <v>142</v>
      </c>
      <c r="I4" s="21" t="s">
        <v>186</v>
      </c>
      <c r="J4" s="21" t="s">
        <v>148</v>
      </c>
      <c r="K4" s="21" t="s">
        <v>185</v>
      </c>
      <c r="L4" s="21" t="s">
        <v>187</v>
      </c>
      <c r="M4" s="21" t="s">
        <v>143</v>
      </c>
      <c r="N4" s="21" t="s">
        <v>188</v>
      </c>
      <c r="O4" s="21" t="s">
        <v>189</v>
      </c>
      <c r="P4" s="21" t="s">
        <v>146</v>
      </c>
      <c r="Q4" s="21" t="s">
        <v>145</v>
      </c>
      <c r="R4" s="21" t="s">
        <v>147</v>
      </c>
      <c r="S4" s="21" t="s">
        <v>144</v>
      </c>
      <c r="T4" s="21" t="s">
        <v>190</v>
      </c>
      <c r="U4" s="21" t="s">
        <v>196</v>
      </c>
      <c r="V4" s="21" t="s">
        <v>197</v>
      </c>
      <c r="W4" s="21" t="s">
        <v>198</v>
      </c>
      <c r="X4" s="21" t="s">
        <v>191</v>
      </c>
      <c r="Y4" s="21" t="s">
        <v>192</v>
      </c>
      <c r="Z4" s="21" t="s">
        <v>195</v>
      </c>
      <c r="AA4" s="21" t="s">
        <v>193</v>
      </c>
    </row>
    <row r="5" spans="1:31" ht="41.25" customHeight="1">
      <c r="A5" s="26" t="s">
        <v>151</v>
      </c>
      <c r="B5" s="27">
        <v>69602934.790000007</v>
      </c>
      <c r="C5" s="27">
        <f>+D5+E5+F5+G5+H5+I5+J5+K5+L5+M5+N5+O5+P5+Q5+R5+S5+T5+U5+V5+W5+X5+Y5+Z5+AA5</f>
        <v>3349754335.0100002</v>
      </c>
      <c r="D5" s="48">
        <v>298461490</v>
      </c>
      <c r="E5" s="48"/>
      <c r="F5" s="48">
        <v>89895765.239999995</v>
      </c>
      <c r="G5" s="48">
        <v>19104526.100000001</v>
      </c>
      <c r="H5" s="48">
        <v>63446199.880000003</v>
      </c>
      <c r="I5" s="48">
        <v>5825897.3899999997</v>
      </c>
      <c r="J5" s="48">
        <v>707382</v>
      </c>
      <c r="K5" s="48"/>
      <c r="L5" s="48">
        <v>19819908</v>
      </c>
      <c r="M5" s="48">
        <v>6635902.4000000004</v>
      </c>
      <c r="N5" s="48"/>
      <c r="O5" s="48"/>
      <c r="P5" s="48"/>
      <c r="Q5" s="48">
        <v>17961660</v>
      </c>
      <c r="R5" s="48">
        <v>11542550</v>
      </c>
      <c r="S5" s="48">
        <v>5224430</v>
      </c>
      <c r="T5" s="48">
        <f>2811128624-Y5-Z5</f>
        <v>26132017</v>
      </c>
      <c r="U5" s="48"/>
      <c r="V5" s="48"/>
      <c r="W5" s="48"/>
      <c r="X5" s="48"/>
      <c r="Y5" s="48">
        <v>2635048796</v>
      </c>
      <c r="Z5" s="48">
        <v>149947811</v>
      </c>
      <c r="AA5" s="48"/>
    </row>
    <row r="6" spans="1:31" s="50" customFormat="1" ht="41.25" customHeight="1">
      <c r="A6" s="45" t="s">
        <v>152</v>
      </c>
      <c r="B6" s="45">
        <v>0</v>
      </c>
      <c r="C6" s="27">
        <f t="shared" ref="C6:C8" si="0">+D6+E6+F6+G6+H6+I6+J6+K6+L6+M6+N6+O6+P6+Q6+R6+S6+T6+U6+V6+W6+X6+Y6+Z6+AA6</f>
        <v>570115712.63999999</v>
      </c>
      <c r="D6" s="48"/>
      <c r="E6" s="48"/>
      <c r="F6" s="48">
        <v>47501272.869999997</v>
      </c>
      <c r="G6" s="48">
        <v>7328106.0999999996</v>
      </c>
      <c r="H6" s="48">
        <v>33567975.880000003</v>
      </c>
      <c r="I6" s="48">
        <v>5195564.3899999997</v>
      </c>
      <c r="J6" s="48"/>
      <c r="K6" s="48"/>
      <c r="L6" s="48">
        <v>4983913</v>
      </c>
      <c r="M6" s="48">
        <v>2367439.4</v>
      </c>
      <c r="N6" s="48"/>
      <c r="O6" s="48"/>
      <c r="P6" s="48"/>
      <c r="Q6" s="48">
        <v>4454345</v>
      </c>
      <c r="R6" s="48">
        <v>9136150</v>
      </c>
      <c r="S6" s="48">
        <v>5116950</v>
      </c>
      <c r="T6" s="48">
        <v>13092806</v>
      </c>
      <c r="U6" s="48"/>
      <c r="V6" s="48"/>
      <c r="W6" s="48"/>
      <c r="X6" s="48"/>
      <c r="Y6" s="48">
        <v>427258770</v>
      </c>
      <c r="Z6" s="48">
        <v>10112420</v>
      </c>
      <c r="AA6" s="48"/>
    </row>
    <row r="7" spans="1:31" ht="41.25" customHeight="1">
      <c r="A7" s="26" t="s">
        <v>153</v>
      </c>
      <c r="B7" s="27">
        <f>+B8-B5</f>
        <v>40368579.069999993</v>
      </c>
      <c r="C7" s="27">
        <f t="shared" si="0"/>
        <v>104782522.99999997</v>
      </c>
      <c r="D7" s="49">
        <f>+D8-D5</f>
        <v>71748166.399999976</v>
      </c>
      <c r="E7" s="49">
        <f t="shared" ref="E7:AA7" si="1">+E8-E5</f>
        <v>6245033.5999999996</v>
      </c>
      <c r="F7" s="49">
        <v>0</v>
      </c>
      <c r="G7" s="49">
        <v>0</v>
      </c>
      <c r="H7" s="49">
        <v>0</v>
      </c>
      <c r="I7" s="49">
        <v>0</v>
      </c>
      <c r="J7" s="49">
        <f t="shared" si="1"/>
        <v>8084649</v>
      </c>
      <c r="K7" s="49">
        <f t="shared" si="1"/>
        <v>3418632</v>
      </c>
      <c r="L7" s="49">
        <v>0</v>
      </c>
      <c r="M7" s="49">
        <v>0</v>
      </c>
      <c r="N7" s="49">
        <f t="shared" si="1"/>
        <v>28600</v>
      </c>
      <c r="O7" s="49">
        <f t="shared" si="1"/>
        <v>2812570</v>
      </c>
      <c r="P7" s="49">
        <f t="shared" si="1"/>
        <v>0</v>
      </c>
      <c r="Q7" s="49">
        <v>0</v>
      </c>
      <c r="R7" s="49">
        <v>0</v>
      </c>
      <c r="S7" s="49">
        <v>0</v>
      </c>
      <c r="T7" s="49">
        <v>0</v>
      </c>
      <c r="U7" s="49">
        <f t="shared" si="1"/>
        <v>40000</v>
      </c>
      <c r="V7" s="49">
        <f t="shared" si="1"/>
        <v>1057515</v>
      </c>
      <c r="W7" s="49">
        <f t="shared" si="1"/>
        <v>22000</v>
      </c>
      <c r="X7" s="49">
        <f t="shared" si="1"/>
        <v>10602557</v>
      </c>
      <c r="Y7" s="49">
        <v>0</v>
      </c>
      <c r="Z7" s="49">
        <v>0</v>
      </c>
      <c r="AA7" s="49">
        <f t="shared" si="1"/>
        <v>722800</v>
      </c>
    </row>
    <row r="8" spans="1:31" ht="41.25" customHeight="1">
      <c r="A8" s="26" t="s">
        <v>154</v>
      </c>
      <c r="B8" s="45">
        <v>109971513.86</v>
      </c>
      <c r="C8" s="27">
        <f t="shared" si="0"/>
        <v>2884421145.3699999</v>
      </c>
      <c r="D8" s="48">
        <v>370209656.39999998</v>
      </c>
      <c r="E8" s="48">
        <v>6245033.5999999996</v>
      </c>
      <c r="F8" s="48">
        <v>42394492.369999997</v>
      </c>
      <c r="G8" s="48">
        <v>11776420</v>
      </c>
      <c r="H8" s="48">
        <v>29878224</v>
      </c>
      <c r="I8" s="48">
        <v>630333</v>
      </c>
      <c r="J8" s="48">
        <v>8792031</v>
      </c>
      <c r="K8" s="48">
        <v>3418632</v>
      </c>
      <c r="L8" s="48">
        <v>14835995</v>
      </c>
      <c r="M8" s="48">
        <v>4268463</v>
      </c>
      <c r="N8" s="48">
        <v>28600</v>
      </c>
      <c r="O8" s="48">
        <v>2812570</v>
      </c>
      <c r="P8" s="48">
        <v>0</v>
      </c>
      <c r="Q8" s="48">
        <v>13507315</v>
      </c>
      <c r="R8" s="48">
        <v>2406400</v>
      </c>
      <c r="S8" s="48">
        <v>107480</v>
      </c>
      <c r="T8" s="48">
        <v>13039211</v>
      </c>
      <c r="U8" s="48">
        <v>40000</v>
      </c>
      <c r="V8" s="48">
        <v>1057515</v>
      </c>
      <c r="W8" s="48">
        <v>22000</v>
      </c>
      <c r="X8" s="48">
        <v>10602557</v>
      </c>
      <c r="Y8" s="48">
        <v>2207790026</v>
      </c>
      <c r="Z8" s="48">
        <v>139835391</v>
      </c>
      <c r="AA8" s="48">
        <v>722800</v>
      </c>
    </row>
    <row r="9" spans="1:31" ht="41.25" customHeight="1">
      <c r="A9" s="26" t="s">
        <v>155</v>
      </c>
      <c r="B9" s="27"/>
      <c r="C9" s="27">
        <f t="shared" ref="C9:C11" si="2">+D9+E9+F9+G9+H9+I9+J9+K9+L9+M9+N9+O9+P9</f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31" ht="41.25" customHeight="1">
      <c r="A10" s="26" t="s">
        <v>156</v>
      </c>
      <c r="B10" s="26"/>
      <c r="C10" s="27">
        <f t="shared" si="2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31" ht="41.25" customHeight="1">
      <c r="A11" s="26" t="s">
        <v>157</v>
      </c>
      <c r="B11" s="26"/>
      <c r="C11" s="27">
        <f t="shared" si="2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31" ht="41.25" customHeight="1">
      <c r="A12" s="26" t="s">
        <v>158</v>
      </c>
      <c r="B12" s="27">
        <f>+B8</f>
        <v>109971513.86</v>
      </c>
      <c r="C12" s="27">
        <f t="shared" ref="C12" si="3">+C8</f>
        <v>2884421145.3699999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7" spans="5:10">
      <c r="E17" s="62" t="s">
        <v>228</v>
      </c>
      <c r="F17" s="62"/>
      <c r="G17" s="62"/>
      <c r="H17" s="62"/>
      <c r="I17" s="62"/>
      <c r="J17" s="62"/>
    </row>
  </sheetData>
  <mergeCells count="5">
    <mergeCell ref="A1:AA1"/>
    <mergeCell ref="A3:A4"/>
    <mergeCell ref="B3:B4"/>
    <mergeCell ref="C3:C4"/>
    <mergeCell ref="E17:J17"/>
  </mergeCells>
  <pageMargins left="0.11811023622047245" right="0.11811023622047245" top="1.1417322834645669" bottom="0.74803149606299213" header="0.31496062992125984" footer="0.31496062992125984"/>
  <pageSetup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үндсэн 02</vt:lpstr>
      <vt:lpstr>нэмэлт 02</vt:lpstr>
      <vt:lpstr>өр ав</vt:lpstr>
      <vt:lpstr>өр авлага 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2015-03-05T05:20:08Z</cp:lastPrinted>
  <dcterms:created xsi:type="dcterms:W3CDTF">2015-02-03T12:04:18Z</dcterms:created>
  <dcterms:modified xsi:type="dcterms:W3CDTF">2015-03-09T02:46:26Z</dcterms:modified>
</cp:coreProperties>
</file>